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updateLinks="never" defaultThemeVersion="124226"/>
  <bookViews>
    <workbookView xWindow="0" yWindow="180" windowWidth="20730" windowHeight="9555" tabRatio="803" activeTab="1"/>
  </bookViews>
  <sheets>
    <sheet name="2018" sheetId="46" r:id="rId1"/>
    <sheet name="2019" sheetId="47" r:id="rId2"/>
  </sheets>
  <externalReferences>
    <externalReference r:id="rId3"/>
    <externalReference r:id="rId4"/>
    <externalReference r:id="rId5"/>
    <externalReference r:id="rId6"/>
    <externalReference r:id="rId7"/>
  </externalReferences>
  <definedNames>
    <definedName name="ist_fin_list">[1]TEHSHEET!$C$2:$C$9</definedName>
    <definedName name="kind_of_activity_4">[2]TEHSHEET!$G$7:$G$9</definedName>
    <definedName name="MR_LIST">[3]REESTR_MO!$D$2:$D$46</definedName>
    <definedName name="org">[2]Титульный!$F$12</definedName>
    <definedName name="otchet_god">[4]Титульный!$F$16</definedName>
    <definedName name="SCOPE_TYPES">[5]TEHSHEET!$C$4:$C$11</definedName>
    <definedName name="service">[2]Титульный!$F$25</definedName>
    <definedName name="Year">[2]Титульный!$F$19</definedName>
    <definedName name="_xlnm.Print_Titles" localSheetId="1">'2019'!$2:$3</definedName>
    <definedName name="_xlnm.Print_Area" localSheetId="0">'2018'!$A$1:$H$21</definedName>
    <definedName name="_xlnm.Print_Area" localSheetId="1">'2019'!$A$1:$H$59</definedName>
  </definedNames>
  <calcPr calcId="145621"/>
</workbook>
</file>

<file path=xl/calcChain.xml><?xml version="1.0" encoding="utf-8"?>
<calcChain xmlns="http://schemas.openxmlformats.org/spreadsheetml/2006/main">
  <c r="F43" i="47" l="1"/>
  <c r="H43" i="47"/>
  <c r="D43" i="47"/>
  <c r="C43" i="47"/>
  <c r="G31" i="47" l="1"/>
  <c r="G30" i="47"/>
  <c r="G13" i="47"/>
  <c r="G12" i="47"/>
  <c r="G11" i="47"/>
  <c r="G10" i="47"/>
  <c r="G9" i="47"/>
  <c r="G8" i="47"/>
  <c r="G7" i="47"/>
  <c r="G6" i="47"/>
  <c r="G4" i="47"/>
  <c r="C22" i="47" l="1"/>
  <c r="F42" i="47" l="1"/>
  <c r="F41" i="47"/>
  <c r="F28" i="47"/>
  <c r="F18" i="47"/>
  <c r="E45" i="47" l="1"/>
  <c r="E46" i="47" s="1"/>
  <c r="G43" i="47"/>
  <c r="I5" i="46"/>
  <c r="I4" i="46"/>
  <c r="I15" i="46"/>
  <c r="I14" i="46"/>
  <c r="I13" i="46"/>
  <c r="I12" i="46"/>
  <c r="I16" i="46"/>
  <c r="I17" i="46" l="1"/>
  <c r="G11" i="46" l="1"/>
  <c r="G10" i="46"/>
  <c r="G9" i="46"/>
  <c r="G8" i="46"/>
  <c r="G7" i="46"/>
  <c r="G6" i="46"/>
  <c r="G5" i="46"/>
  <c r="G15" i="46" l="1"/>
  <c r="G14" i="46"/>
  <c r="G13" i="46"/>
  <c r="G12" i="46"/>
  <c r="F4" i="46"/>
  <c r="F16" i="46"/>
  <c r="G17" i="46" l="1"/>
  <c r="H17" i="46" l="1"/>
  <c r="F17" i="46"/>
  <c r="C17" i="46" l="1"/>
  <c r="D17" i="46"/>
  <c r="E19" i="46" s="1"/>
  <c r="E20" i="46" s="1"/>
</calcChain>
</file>

<file path=xl/sharedStrings.xml><?xml version="1.0" encoding="utf-8"?>
<sst xmlns="http://schemas.openxmlformats.org/spreadsheetml/2006/main" count="142" uniqueCount="73">
  <si>
    <t>Наименование объекта</t>
  </si>
  <si>
    <t>Итого</t>
  </si>
  <si>
    <t>№ПП</t>
  </si>
  <si>
    <t>Диаметр тепловых сетей, тип изоляции
(мм)</t>
  </si>
  <si>
    <t>Способ прокладки, пртяжённость тепловых сетей в однотрубном исчислении
(п.м)</t>
  </si>
  <si>
    <t>Тепловая нагрузка подключаемого объекта
(Гкал/ч)</t>
  </si>
  <si>
    <t>канально</t>
  </si>
  <si>
    <t>50-250</t>
  </si>
  <si>
    <t>Установленный тариф, с учетом налога на прибыль, тыс. руб/Гкал</t>
  </si>
  <si>
    <t>жилой дом №1 по ул. Ак.Губкина,1 (кот. Зур-Урам,1д) Ø159мм</t>
  </si>
  <si>
    <t>ЖК "Тулпар"по ул. Р.Гареева (кот. Ферма-2) Ø219мм; Ø159мм, Ø133мм, Ø89мм</t>
  </si>
  <si>
    <t>жилой дом по ул. Оренбургский тракт,4б (кот. Даурская,16б) Ø219мм, Ø160мм</t>
  </si>
  <si>
    <t>Административное здание по ул. Н.Ершова, ф76мм</t>
  </si>
  <si>
    <t>Отчет по технологическому присоединению потребителей к системе теплоснабжения ОАО "Казэнерго" за 2018 год</t>
  </si>
  <si>
    <t>159мм
ППУ ПЭ</t>
  </si>
  <si>
    <t>бесканально</t>
  </si>
  <si>
    <t>76мм
ППУ ПЭ</t>
  </si>
  <si>
    <t>219мм
ППУ ПЭ</t>
  </si>
  <si>
    <t>108мм
ППУ ПЭ</t>
  </si>
  <si>
    <t>89мм
ППУ ПЭ</t>
  </si>
  <si>
    <t>133мм
ППУ ПЭ</t>
  </si>
  <si>
    <t>Сумма по договору, (тыс.руб с НДС и налогом на прибыль)</t>
  </si>
  <si>
    <t>Освоенная сумма (закрытая актами выполненых работ) 
(тыс.руб без НДС, без налога на прибыль)</t>
  </si>
  <si>
    <t>Фактически понесенные затраты, без учета налога на прибыль, 
за 2018 год, тыс. руб/Гкал</t>
  </si>
  <si>
    <t>Фактически понесенные затраты, с учетом налога на прибыль, 
за 2018 год, тыс. руб/Гкал</t>
  </si>
  <si>
    <t>х</t>
  </si>
  <si>
    <t>Сумма по договору, (тыс.руб без НДС и налога на прибыль)</t>
  </si>
  <si>
    <t>Перекладка т/с от УТ-1 до границы земельного участка «Общеобразовательной школы на 1224 места по ул. Рауиса Гареева г.Казани»</t>
  </si>
  <si>
    <t>Прокладка т/с теплотрассы от УП6 до границы земельного участка «Общеобразовательной школы на 1224 места по ул. Рауиса Гареева г.Казани»</t>
  </si>
  <si>
    <t>Перекладка наружных сетей теплоснабжения с увеличением диаметра от узла трубопроводов К-7до здания больницы по ул. Н.Ершова,2</t>
  </si>
  <si>
    <t>Перекладка т/с от ТК17 до ТК2      9-ти этажный дом во встроенными офисными помещениями и подземным паркингом по ул. Маршрутная</t>
  </si>
  <si>
    <t>Перекладка т/с к незавершенному строительство по адресу Сибирский тракт,6</t>
  </si>
  <si>
    <t>Перекладка теплотрассы от котельной по ул. Еники,25 до ТК29, от ТК15 до ТК27 в ЖК Нестеровский по ул. Нестеровский овраг</t>
  </si>
  <si>
    <t>Прокладка т/с от ТК17 до ТК2      9-ти этажный дом во встроенными офисными помещениями и подземным паркингом по ул. Маршрутная</t>
  </si>
  <si>
    <t>Прокладка от ТК-45 до границы земельного участка Административного здания и открытого катка в ж.м. Юдино</t>
  </si>
  <si>
    <t xml:space="preserve">Прокладка от УТ2 (ТК17/2) до ж.д. №2 в квартале ул. Деловая, 25 лет Октября, 1-го Мая </t>
  </si>
  <si>
    <t>Прокладка тепловых сетей от УТ1 до ж.д. №17 корпус 1,2 в ИК-9 в микрорайоне Солнечный город</t>
  </si>
  <si>
    <t xml:space="preserve">Прокладка тепловых сетей теплоснабжения от ТК3 до УТ4 (УТ7), от УТ4 (УТ7) через УТ1 к ж.д. №1, от УТ4(УТ7) через УТ2 к ж.д. №2, по ул. Галеева Советского района г.Казани </t>
  </si>
  <si>
    <t>Прокладка тепловых сетей от ТК-9 до строящегося детского сада рядом с ж.д. по ул. Парина,10</t>
  </si>
  <si>
    <t>Прокладка т/с и сети ГВС к магазину "YOKOSO" по ул. Космонавтов,1</t>
  </si>
  <si>
    <t>Прокладка т/с от котельной по ул. Архитектора Гайнутдинова,26 до ж.д. стр.№4011 в жилом комплексе "Green" с. Константиновка (1-й этап строительства)</t>
  </si>
  <si>
    <t>Прокладка т/с от УТс-6  до ж.д. стр.№4012 в жилом комплексе "Green" с. Константиновка (2-й этап строительства)</t>
  </si>
  <si>
    <t>Прокладка т/с от УТ-9 до ж.д. стр.№4014 в жилом комплексе "Green"                                       с. Константиновка (3-й этап строительства)</t>
  </si>
  <si>
    <t>Прокладка т/с от УТс-10 до ж.д. стр.№4013 в жилом комплексе "Green"                        с. Константиновка (4-й этап строительства)</t>
  </si>
  <si>
    <t>Прокладка тепловых сетей от ТК5 сущ до ТК11 и от ТК5.1 (нов) до ввода ж.д. №1 Губкина</t>
  </si>
  <si>
    <t>Прокладка тепловых сетей ТК 5.2 (нов) до ввода ж.д. №2 Губкина</t>
  </si>
  <si>
    <t xml:space="preserve">2Ø 159х4,5                              </t>
  </si>
  <si>
    <t>2Ø 108х4,0</t>
  </si>
  <si>
    <t>Фактически понесенные затраты, без учета налога на прибыль, 
за 2019 год, тыс. руб/Гкал</t>
  </si>
  <si>
    <t>Фактически понесенные затраты, с учетом налога на прибыль, 
за 2019 год, тыс. руб/Гкал</t>
  </si>
  <si>
    <t>-</t>
  </si>
  <si>
    <t>2Ø219х6-ППУ-ПЭ</t>
  </si>
  <si>
    <t>2Ø273х7,0-ППУ-ПЭ</t>
  </si>
  <si>
    <t>2Ø133х4,5-ППУ-ПЭ</t>
  </si>
  <si>
    <t>2Ø159х4,5-ППУ-ПЭ</t>
  </si>
  <si>
    <t>2Ø219х6,0-ППУ-ПЭ</t>
  </si>
  <si>
    <t>2Ø133х4,0-ППУ-ПЭ</t>
  </si>
  <si>
    <t>2Ø57х3,0-ППУ-ПЭ</t>
  </si>
  <si>
    <t>2Ø108х4,0-ППУ-ПЭ</t>
  </si>
  <si>
    <t xml:space="preserve">2Ø89х4,0-ППУ-ПЭ </t>
  </si>
  <si>
    <t>2Ø325х8,0-ППУ-ПЭ</t>
  </si>
  <si>
    <t>2Ø89х4,0-ППУ-ПЭ</t>
  </si>
  <si>
    <t>2Ø426х7,0-ППУ-ПЭ</t>
  </si>
  <si>
    <t>2Ø45х3,0-ППУ-ПЭ</t>
  </si>
  <si>
    <t>2Ø325х7,0-ППУ-ПЭ</t>
  </si>
  <si>
    <t xml:space="preserve">2Ø219х6,0-ППУ-ПЭ </t>
  </si>
  <si>
    <t xml:space="preserve">2Ø133х4,0-ППУ-ПЭ </t>
  </si>
  <si>
    <t>2Ø108х4,5-ППУ-ПЭ</t>
  </si>
  <si>
    <t>2Ø45х4,0</t>
  </si>
  <si>
    <t>2Ø45х4,0-ППУ-ПЭ</t>
  </si>
  <si>
    <t>Реестр заявителей по договорам, исполненным в 2019 году</t>
  </si>
  <si>
    <t>Начальник ОКС ______________________________________________Р.Л. Ахмадишин</t>
  </si>
  <si>
    <t>Начальник ПТО _______________________________________________Е.В. Герасимов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</si>
</sst>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1" formatCode="_-* #,##0_р_._-;\-* #,##0_р_._-;_-* &quot;-&quot;_р_._-;_-@_-"/>
    <numFmt numFmtId="43" formatCode="_-* #,##0.00_р_._-;\-* #,##0.00_р_._-;_-* &quot;-&quot;??_р_._-;_-@_-"/>
    <numFmt numFmtId="164" formatCode="_-* #,##0.00\ _₽_-;\-* #,##0.00\ _₽_-;_-* &quot;-&quot;??\ _₽_-;_-@_-"/>
    <numFmt numFmtId="165" formatCode="_(* #,##0.00_);_(* \(#,##0.00\);_(* &quot;-&quot;??_);_(@_)"/>
    <numFmt numFmtId="166" formatCode="0.0"/>
    <numFmt numFmtId="167" formatCode="#,##0.000_ ;\-#,##0.000\ "/>
    <numFmt numFmtId="168" formatCode="[$€-2]\ ###,000_);[Red]\([$€-2]\ ###,000\)"/>
    <numFmt numFmtId="169" formatCode="#,##0.0_ ;\-#,##0.0\ "/>
    <numFmt numFmtId="170" formatCode="#,##0.0"/>
    <numFmt numFmtId="171" formatCode="#,##0.0000"/>
    <numFmt numFmtId="172" formatCode="#,##0.000"/>
    <numFmt numFmtId="173" formatCode="#,##0.00000"/>
  </numFmts>
  <fonts count="22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2"/>
      <charset val="204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0"/>
      <name val="Arial Cyr"/>
      <charset val="204"/>
    </font>
    <font>
      <sz val="9"/>
      <name val="Tahoma"/>
      <family val="2"/>
      <charset val="204"/>
    </font>
    <font>
      <u/>
      <sz val="10"/>
      <color indexed="12"/>
      <name val="Arial Cyr"/>
      <charset val="204"/>
    </font>
    <font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9"/>
      <name val="Tahoma"/>
      <family val="2"/>
      <charset val="204"/>
    </font>
    <font>
      <sz val="12"/>
      <name val="Times New Roman"/>
      <family val="1"/>
      <charset val="204"/>
    </font>
    <font>
      <b/>
      <sz val="14"/>
      <name val="Franklin Gothic Medium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u/>
      <sz val="10"/>
      <color indexed="12"/>
      <name val="Arial Cyr"/>
      <family val="2"/>
      <charset val="204"/>
    </font>
    <font>
      <sz val="11"/>
      <color theme="1"/>
      <name val="Times New Roman"/>
      <family val="2"/>
      <charset val="204"/>
    </font>
    <font>
      <sz val="12"/>
      <name val="Modern No. 20"/>
      <family val="1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2">
    <xf numFmtId="0" fontId="0" fillId="0" borderId="0"/>
    <xf numFmtId="0" fontId="4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8" fillId="0" borderId="0"/>
    <xf numFmtId="0" fontId="9" fillId="0" borderId="6" applyBorder="0">
      <alignment horizontal="center" vertical="center" wrapText="1"/>
    </xf>
    <xf numFmtId="0" fontId="4" fillId="0" borderId="0"/>
    <xf numFmtId="4" fontId="5" fillId="2" borderId="1" applyBorder="0">
      <alignment horizontal="right"/>
    </xf>
    <xf numFmtId="0" fontId="1" fillId="0" borderId="0"/>
    <xf numFmtId="43" fontId="4" fillId="0" borderId="0" applyFont="0" applyFill="0" applyBorder="0" applyAlignment="0" applyProtection="0"/>
    <xf numFmtId="4" fontId="5" fillId="3" borderId="9" applyBorder="0">
      <alignment horizontal="right"/>
    </xf>
    <xf numFmtId="9" fontId="8" fillId="0" borderId="0" applyFont="0" applyFill="0" applyBorder="0" applyAlignment="0" applyProtection="0"/>
    <xf numFmtId="0" fontId="2" fillId="0" borderId="0"/>
    <xf numFmtId="0" fontId="8" fillId="0" borderId="0"/>
    <xf numFmtId="0" fontId="11" fillId="0" borderId="0" applyBorder="0">
      <alignment horizontal="center" vertical="center" wrapText="1"/>
    </xf>
    <xf numFmtId="0" fontId="1" fillId="0" borderId="0"/>
    <xf numFmtId="0" fontId="4" fillId="0" borderId="0"/>
    <xf numFmtId="165" fontId="12" fillId="0" borderId="0" applyFont="0" applyFill="0" applyBorder="0" applyAlignment="0" applyProtection="0"/>
    <xf numFmtId="0" fontId="13" fillId="0" borderId="0">
      <alignment horizontal="left"/>
    </xf>
    <xf numFmtId="0" fontId="14" fillId="0" borderId="0" applyNumberFormat="0" applyFill="0" applyBorder="0" applyAlignment="0" applyProtection="0">
      <alignment vertical="top"/>
      <protection locked="0"/>
    </xf>
    <xf numFmtId="167" fontId="12" fillId="0" borderId="0" applyFont="0" applyFill="0" applyBorder="0" applyAlignment="0" applyProtection="0"/>
    <xf numFmtId="0" fontId="15" fillId="0" borderId="0"/>
    <xf numFmtId="9" fontId="12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6" fillId="0" borderId="0" applyNumberFormat="0" applyFill="0" applyBorder="0" applyAlignment="0" applyProtection="0"/>
    <xf numFmtId="41" fontId="4" fillId="0" borderId="0" applyFont="0" applyFill="0" applyBorder="0" applyAlignment="0" applyProtection="0"/>
    <xf numFmtId="168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0" fontId="4" fillId="0" borderId="0"/>
    <xf numFmtId="164" fontId="2" fillId="0" borderId="0" applyFont="0" applyFill="0" applyBorder="0" applyAlignment="0" applyProtection="0"/>
  </cellStyleXfs>
  <cellXfs count="131">
    <xf numFmtId="0" fontId="0" fillId="0" borderId="0" xfId="0"/>
    <xf numFmtId="2" fontId="17" fillId="0" borderId="0" xfId="0" applyNumberFormat="1" applyFont="1" applyAlignment="1">
      <alignment horizontal="center" vertical="center" wrapText="1" shrinkToFit="1"/>
    </xf>
    <xf numFmtId="4" fontId="17" fillId="0" borderId="0" xfId="0" applyNumberFormat="1" applyFont="1" applyAlignment="1">
      <alignment horizontal="center" vertical="center" wrapText="1" shrinkToFit="1"/>
    </xf>
    <xf numFmtId="0" fontId="17" fillId="0" borderId="1" xfId="0" applyFont="1" applyBorder="1" applyAlignment="1">
      <alignment horizontal="center" vertical="center" wrapText="1" shrinkToFit="1"/>
    </xf>
    <xf numFmtId="0" fontId="17" fillId="0" borderId="0" xfId="0" applyFont="1" applyAlignment="1">
      <alignment horizontal="center" vertical="center" wrapText="1" shrinkToFit="1"/>
    </xf>
    <xf numFmtId="0" fontId="7" fillId="0" borderId="0" xfId="0" applyFont="1" applyAlignment="1">
      <alignment horizontal="center" vertical="center" wrapText="1" shrinkToFit="1"/>
    </xf>
    <xf numFmtId="2" fontId="7" fillId="0" borderId="0" xfId="0" applyNumberFormat="1" applyFont="1" applyAlignment="1">
      <alignment horizontal="center" vertical="center" wrapText="1" shrinkToFit="1"/>
    </xf>
    <xf numFmtId="166" fontId="7" fillId="0" borderId="0" xfId="0" applyNumberFormat="1" applyFont="1" applyBorder="1" applyAlignment="1">
      <alignment horizontal="center" vertical="center" wrapText="1" shrinkToFit="1"/>
    </xf>
    <xf numFmtId="0" fontId="7" fillId="0" borderId="0" xfId="0" applyFont="1" applyBorder="1" applyAlignment="1">
      <alignment horizontal="center" vertical="center" wrapText="1" shrinkToFit="1"/>
    </xf>
    <xf numFmtId="2" fontId="7" fillId="0" borderId="0" xfId="0" applyNumberFormat="1" applyFont="1" applyBorder="1" applyAlignment="1">
      <alignment horizontal="center" vertical="center" wrapText="1" shrinkToFit="1"/>
    </xf>
    <xf numFmtId="0" fontId="7" fillId="0" borderId="1" xfId="0" applyFont="1" applyFill="1" applyBorder="1" applyAlignment="1">
      <alignment vertical="center" wrapText="1" shrinkToFit="1"/>
    </xf>
    <xf numFmtId="0" fontId="17" fillId="0" borderId="1" xfId="0" applyFont="1" applyBorder="1" applyAlignment="1">
      <alignment horizontal="center" vertical="center" wrapText="1" shrinkToFit="1"/>
    </xf>
    <xf numFmtId="0" fontId="7" fillId="4" borderId="2" xfId="4" applyFont="1" applyFill="1" applyBorder="1" applyAlignment="1">
      <alignment horizontal="center" vertical="center" wrapText="1"/>
    </xf>
    <xf numFmtId="4" fontId="7" fillId="4" borderId="2" xfId="4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 shrinkToFit="1"/>
    </xf>
    <xf numFmtId="0" fontId="17" fillId="0" borderId="1" xfId="0" applyFont="1" applyFill="1" applyBorder="1" applyAlignment="1">
      <alignment horizontal="center" vertical="center" wrapText="1" shrinkToFit="1"/>
    </xf>
    <xf numFmtId="0" fontId="17" fillId="0" borderId="0" xfId="0" applyFont="1" applyFill="1" applyAlignment="1">
      <alignment horizontal="center" vertical="center" wrapText="1" shrinkToFit="1"/>
    </xf>
    <xf numFmtId="0" fontId="17" fillId="0" borderId="1" xfId="0" applyFont="1" applyBorder="1" applyAlignment="1">
      <alignment horizontal="center" vertical="center" wrapText="1" shrinkToFit="1"/>
    </xf>
    <xf numFmtId="0" fontId="17" fillId="0" borderId="0" xfId="0" applyFont="1" applyAlignment="1">
      <alignment horizontal="center" vertical="center" wrapText="1" shrinkToFit="1"/>
    </xf>
    <xf numFmtId="4" fontId="7" fillId="4" borderId="1" xfId="18" applyNumberFormat="1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 shrinkToFit="1"/>
    </xf>
    <xf numFmtId="0" fontId="17" fillId="0" borderId="0" xfId="0" applyFont="1" applyAlignment="1">
      <alignment horizontal="center" vertical="center" wrapText="1" shrinkToFit="1"/>
    </xf>
    <xf numFmtId="4" fontId="7" fillId="0" borderId="2" xfId="4" applyNumberFormat="1" applyFont="1" applyFill="1" applyBorder="1" applyAlignment="1">
      <alignment horizontal="center" vertical="center" wrapText="1"/>
    </xf>
    <xf numFmtId="164" fontId="18" fillId="0" borderId="1" xfId="31" applyFont="1" applyFill="1" applyBorder="1" applyAlignment="1">
      <alignment vertical="center"/>
    </xf>
    <xf numFmtId="164" fontId="7" fillId="0" borderId="1" xfId="31" applyFont="1" applyBorder="1" applyAlignment="1">
      <alignment horizontal="center" vertical="center" wrapText="1" shrinkToFit="1"/>
    </xf>
    <xf numFmtId="4" fontId="10" fillId="0" borderId="1" xfId="0" applyNumberFormat="1" applyFont="1" applyFill="1" applyBorder="1" applyAlignment="1">
      <alignment horizontal="center" vertical="center" wrapText="1" shrinkToFit="1"/>
    </xf>
    <xf numFmtId="4" fontId="19" fillId="4" borderId="2" xfId="4" applyNumberFormat="1" applyFont="1" applyFill="1" applyBorder="1" applyAlignment="1">
      <alignment horizontal="center" vertical="center" wrapText="1"/>
    </xf>
    <xf numFmtId="4" fontId="19" fillId="0" borderId="7" xfId="0" applyNumberFormat="1" applyFont="1" applyFill="1" applyBorder="1" applyAlignment="1">
      <alignment horizontal="center" vertical="center" wrapText="1" shrinkToFit="1"/>
    </xf>
    <xf numFmtId="0" fontId="19" fillId="0" borderId="1" xfId="0" applyFont="1" applyFill="1" applyBorder="1" applyAlignment="1">
      <alignment horizontal="center" vertical="center" wrapText="1" shrinkToFit="1"/>
    </xf>
    <xf numFmtId="0" fontId="19" fillId="0" borderId="0" xfId="0" applyFont="1" applyFill="1" applyAlignment="1">
      <alignment horizontal="center" vertical="center" wrapText="1" shrinkToFit="1"/>
    </xf>
    <xf numFmtId="2" fontId="17" fillId="0" borderId="1" xfId="0" applyNumberFormat="1" applyFont="1" applyBorder="1" applyAlignment="1">
      <alignment horizontal="center" vertical="center" wrapText="1" shrinkToFit="1"/>
    </xf>
    <xf numFmtId="0" fontId="17" fillId="0" borderId="0" xfId="0" applyFont="1" applyAlignment="1">
      <alignment horizontal="center" vertical="center" wrapText="1" shrinkToFit="1"/>
    </xf>
    <xf numFmtId="0" fontId="17" fillId="0" borderId="1" xfId="0" applyFont="1" applyBorder="1" applyAlignment="1">
      <alignment horizontal="center" vertical="center" wrapText="1" shrinkToFit="1"/>
    </xf>
    <xf numFmtId="0" fontId="7" fillId="4" borderId="1" xfId="0" applyFont="1" applyFill="1" applyBorder="1" applyAlignment="1">
      <alignment vertical="center" wrapText="1"/>
    </xf>
    <xf numFmtId="0" fontId="17" fillId="4" borderId="1" xfId="0" applyFont="1" applyFill="1" applyBorder="1" applyAlignment="1">
      <alignment horizontal="center" vertical="center"/>
    </xf>
    <xf numFmtId="0" fontId="17" fillId="4" borderId="1" xfId="0" applyFont="1" applyFill="1" applyBorder="1" applyAlignment="1">
      <alignment horizontal="center" vertical="center" wrapText="1"/>
    </xf>
    <xf numFmtId="3" fontId="20" fillId="4" borderId="1" xfId="0" applyNumberFormat="1" applyFont="1" applyFill="1" applyBorder="1" applyAlignment="1">
      <alignment horizontal="center" vertical="center" wrapText="1"/>
    </xf>
    <xf numFmtId="3" fontId="20" fillId="4" borderId="10" xfId="0" applyNumberFormat="1" applyFont="1" applyFill="1" applyBorder="1" applyAlignment="1">
      <alignment horizontal="center" vertical="center" wrapText="1"/>
    </xf>
    <xf numFmtId="0" fontId="17" fillId="4" borderId="3" xfId="0" applyFont="1" applyFill="1" applyBorder="1" applyAlignment="1">
      <alignment horizontal="center" vertical="center" wrapText="1"/>
    </xf>
    <xf numFmtId="170" fontId="20" fillId="4" borderId="10" xfId="0" applyNumberFormat="1" applyFont="1" applyFill="1" applyBorder="1" applyAlignment="1">
      <alignment horizontal="center" vertical="center" wrapText="1"/>
    </xf>
    <xf numFmtId="4" fontId="7" fillId="4" borderId="1" xfId="4" applyNumberFormat="1" applyFont="1" applyFill="1" applyBorder="1" applyAlignment="1">
      <alignment horizontal="center" vertical="center" wrapText="1"/>
    </xf>
    <xf numFmtId="4" fontId="10" fillId="4" borderId="1" xfId="4" applyNumberFormat="1" applyFont="1" applyFill="1" applyBorder="1" applyAlignment="1">
      <alignment horizontal="center" vertical="center" wrapText="1"/>
    </xf>
    <xf numFmtId="170" fontId="20" fillId="4" borderId="1" xfId="0" applyNumberFormat="1" applyFont="1" applyFill="1" applyBorder="1" applyAlignment="1">
      <alignment horizontal="center" vertical="center" wrapText="1"/>
    </xf>
    <xf numFmtId="0" fontId="17" fillId="4" borderId="1" xfId="0" applyFont="1" applyFill="1" applyBorder="1" applyAlignment="1">
      <alignment horizontal="center" vertical="center" wrapText="1" shrinkToFit="1"/>
    </xf>
    <xf numFmtId="0" fontId="3" fillId="4" borderId="1" xfId="0" applyFont="1" applyFill="1" applyBorder="1" applyAlignment="1">
      <alignment horizontal="center" vertical="center" wrapText="1" shrinkToFit="1"/>
    </xf>
    <xf numFmtId="170" fontId="7" fillId="4" borderId="1" xfId="4" applyNumberFormat="1" applyFont="1" applyFill="1" applyBorder="1" applyAlignment="1">
      <alignment horizontal="center" vertical="center" wrapText="1"/>
    </xf>
    <xf numFmtId="166" fontId="17" fillId="4" borderId="1" xfId="0" applyNumberFormat="1" applyFont="1" applyFill="1" applyBorder="1" applyAlignment="1">
      <alignment horizontal="center" vertical="center" wrapText="1" shrinkToFit="1"/>
    </xf>
    <xf numFmtId="171" fontId="7" fillId="4" borderId="1" xfId="4" applyNumberFormat="1" applyFont="1" applyFill="1" applyBorder="1" applyAlignment="1">
      <alignment horizontal="center" vertical="center" wrapText="1"/>
    </xf>
    <xf numFmtId="172" fontId="7" fillId="4" borderId="1" xfId="4" applyNumberFormat="1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 shrinkToFit="1"/>
    </xf>
    <xf numFmtId="0" fontId="10" fillId="4" borderId="10" xfId="0" applyNumberFormat="1" applyFont="1" applyFill="1" applyBorder="1" applyAlignment="1">
      <alignment horizontal="left" vertical="center" wrapText="1"/>
    </xf>
    <xf numFmtId="0" fontId="7" fillId="4" borderId="1" xfId="0" applyFont="1" applyFill="1" applyBorder="1" applyAlignment="1">
      <alignment horizontal="left" vertical="center" wrapText="1"/>
    </xf>
    <xf numFmtId="0" fontId="7" fillId="4" borderId="2" xfId="0" applyFont="1" applyFill="1" applyBorder="1" applyAlignment="1">
      <alignment horizontal="left" vertical="center" wrapText="1"/>
    </xf>
    <xf numFmtId="4" fontId="7" fillId="4" borderId="1" xfId="0" applyNumberFormat="1" applyFont="1" applyFill="1" applyBorder="1" applyAlignment="1">
      <alignment horizontal="center" vertical="center" wrapText="1" shrinkToFit="1"/>
    </xf>
    <xf numFmtId="173" fontId="7" fillId="4" borderId="1" xfId="4" applyNumberFormat="1" applyFont="1" applyFill="1" applyBorder="1" applyAlignment="1">
      <alignment horizontal="center" vertical="center" wrapText="1"/>
    </xf>
    <xf numFmtId="4" fontId="19" fillId="4" borderId="7" xfId="0" applyNumberFormat="1" applyFont="1" applyFill="1" applyBorder="1" applyAlignment="1">
      <alignment horizontal="center" vertical="center" wrapText="1" shrinkToFit="1"/>
    </xf>
    <xf numFmtId="0" fontId="19" fillId="4" borderId="1" xfId="0" applyFont="1" applyFill="1" applyBorder="1" applyAlignment="1">
      <alignment horizontal="center" vertical="center" wrapText="1" shrinkToFit="1"/>
    </xf>
    <xf numFmtId="0" fontId="7" fillId="4" borderId="1" xfId="0" applyFont="1" applyFill="1" applyBorder="1" applyAlignment="1">
      <alignment vertical="center" wrapText="1" shrinkToFit="1"/>
    </xf>
    <xf numFmtId="0" fontId="17" fillId="0" borderId="0" xfId="0" applyFont="1" applyAlignment="1">
      <alignment vertical="center" wrapText="1" shrinkToFit="1"/>
    </xf>
    <xf numFmtId="0" fontId="21" fillId="0" borderId="0" xfId="0" applyFont="1" applyAlignment="1">
      <alignment horizontal="center" vertical="center" wrapText="1" shrinkToFit="1"/>
    </xf>
    <xf numFmtId="2" fontId="21" fillId="0" borderId="0" xfId="0" applyNumberFormat="1" applyFont="1" applyAlignment="1">
      <alignment horizontal="center" vertical="center" wrapText="1" shrinkToFit="1"/>
    </xf>
    <xf numFmtId="4" fontId="21" fillId="0" borderId="0" xfId="0" applyNumberFormat="1" applyFont="1" applyAlignment="1">
      <alignment horizontal="center" vertical="center" wrapText="1" shrinkToFit="1"/>
    </xf>
    <xf numFmtId="172" fontId="10" fillId="4" borderId="1" xfId="0" applyNumberFormat="1" applyFont="1" applyFill="1" applyBorder="1" applyAlignment="1">
      <alignment horizontal="center" vertical="center" wrapText="1" shrinkToFit="1"/>
    </xf>
    <xf numFmtId="0" fontId="7" fillId="0" borderId="4" xfId="0" applyFont="1" applyBorder="1" applyAlignment="1">
      <alignment horizontal="center" vertical="center" wrapText="1" shrinkToFit="1"/>
    </xf>
    <xf numFmtId="0" fontId="17" fillId="0" borderId="1" xfId="0" applyFont="1" applyBorder="1" applyAlignment="1">
      <alignment horizontal="center" vertical="center" wrapText="1" shrinkToFit="1"/>
    </xf>
    <xf numFmtId="0" fontId="17" fillId="0" borderId="2" xfId="0" applyFont="1" applyBorder="1" applyAlignment="1">
      <alignment horizontal="center" vertical="center" wrapText="1" shrinkToFit="1"/>
    </xf>
    <xf numFmtId="0" fontId="17" fillId="0" borderId="3" xfId="0" applyFont="1" applyBorder="1" applyAlignment="1">
      <alignment horizontal="center" vertical="center" wrapText="1" shrinkToFit="1"/>
    </xf>
    <xf numFmtId="0" fontId="7" fillId="0" borderId="2" xfId="4" applyFont="1" applyFill="1" applyBorder="1" applyAlignment="1">
      <alignment horizontal="center" vertical="center" wrapText="1"/>
    </xf>
    <xf numFmtId="0" fontId="7" fillId="0" borderId="10" xfId="4" applyFont="1" applyFill="1" applyBorder="1" applyAlignment="1">
      <alignment horizontal="center" vertical="center" wrapText="1"/>
    </xf>
    <xf numFmtId="0" fontId="7" fillId="0" borderId="3" xfId="4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 shrinkToFit="1"/>
    </xf>
    <xf numFmtId="0" fontId="3" fillId="0" borderId="10" xfId="0" applyFont="1" applyBorder="1" applyAlignment="1">
      <alignment horizontal="center" vertical="center" wrapText="1" shrinkToFit="1"/>
    </xf>
    <xf numFmtId="0" fontId="3" fillId="0" borderId="3" xfId="0" applyFont="1" applyBorder="1" applyAlignment="1">
      <alignment horizontal="center" vertical="center" wrapText="1" shrinkToFit="1"/>
    </xf>
    <xf numFmtId="164" fontId="7" fillId="4" borderId="2" xfId="31" applyFont="1" applyFill="1" applyBorder="1" applyAlignment="1">
      <alignment horizontal="center" vertical="center" wrapText="1"/>
    </xf>
    <xf numFmtId="164" fontId="7" fillId="4" borderId="10" xfId="31" applyFont="1" applyFill="1" applyBorder="1" applyAlignment="1">
      <alignment horizontal="center" vertical="center" wrapText="1"/>
    </xf>
    <xf numFmtId="164" fontId="7" fillId="4" borderId="3" xfId="31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 shrinkToFit="1"/>
    </xf>
    <xf numFmtId="0" fontId="7" fillId="0" borderId="1" xfId="0" applyFont="1" applyFill="1" applyBorder="1" applyAlignment="1">
      <alignment horizontal="center" vertical="center" wrapText="1" shrinkToFit="1"/>
    </xf>
    <xf numFmtId="4" fontId="7" fillId="0" borderId="7" xfId="0" applyNumberFormat="1" applyFont="1" applyFill="1" applyBorder="1" applyAlignment="1">
      <alignment horizontal="center" vertical="center" wrapText="1" shrinkToFit="1"/>
    </xf>
    <xf numFmtId="4" fontId="7" fillId="0" borderId="8" xfId="0" applyNumberFormat="1" applyFont="1" applyFill="1" applyBorder="1" applyAlignment="1">
      <alignment horizontal="center" vertical="center" wrapText="1" shrinkToFit="1"/>
    </xf>
    <xf numFmtId="4" fontId="7" fillId="0" borderId="5" xfId="0" applyNumberFormat="1" applyFont="1" applyFill="1" applyBorder="1" applyAlignment="1">
      <alignment horizontal="center" vertical="center" wrapText="1" shrinkToFit="1"/>
    </xf>
    <xf numFmtId="170" fontId="7" fillId="0" borderId="7" xfId="0" applyNumberFormat="1" applyFont="1" applyFill="1" applyBorder="1" applyAlignment="1">
      <alignment horizontal="center" vertical="center" wrapText="1" shrinkToFit="1"/>
    </xf>
    <xf numFmtId="170" fontId="7" fillId="0" borderId="8" xfId="0" applyNumberFormat="1" applyFont="1" applyFill="1" applyBorder="1" applyAlignment="1">
      <alignment horizontal="center" vertical="center" wrapText="1" shrinkToFit="1"/>
    </xf>
    <xf numFmtId="170" fontId="7" fillId="0" borderId="5" xfId="0" applyNumberFormat="1" applyFont="1" applyFill="1" applyBorder="1" applyAlignment="1">
      <alignment horizontal="center" vertical="center" wrapText="1" shrinkToFit="1"/>
    </xf>
    <xf numFmtId="0" fontId="19" fillId="0" borderId="1" xfId="0" applyFont="1" applyFill="1" applyBorder="1" applyAlignment="1">
      <alignment horizontal="center" vertical="center" wrapText="1" shrinkToFit="1"/>
    </xf>
    <xf numFmtId="0" fontId="7" fillId="4" borderId="2" xfId="4" applyFont="1" applyFill="1" applyBorder="1" applyAlignment="1">
      <alignment horizontal="center" vertical="center" wrapText="1"/>
    </xf>
    <xf numFmtId="0" fontId="7" fillId="4" borderId="10" xfId="4" applyFont="1" applyFill="1" applyBorder="1" applyAlignment="1">
      <alignment horizontal="center" vertical="center" wrapText="1"/>
    </xf>
    <xf numFmtId="0" fontId="7" fillId="4" borderId="3" xfId="4" applyFont="1" applyFill="1" applyBorder="1" applyAlignment="1">
      <alignment horizontal="center" vertical="center" wrapText="1"/>
    </xf>
    <xf numFmtId="4" fontId="7" fillId="0" borderId="2" xfId="4" applyNumberFormat="1" applyFont="1" applyFill="1" applyBorder="1" applyAlignment="1">
      <alignment horizontal="center" vertical="center" wrapText="1"/>
    </xf>
    <xf numFmtId="4" fontId="7" fillId="0" borderId="10" xfId="4" applyNumberFormat="1" applyFont="1" applyFill="1" applyBorder="1" applyAlignment="1">
      <alignment horizontal="center" vertical="center" wrapText="1"/>
    </xf>
    <xf numFmtId="4" fontId="7" fillId="0" borderId="3" xfId="4" applyNumberFormat="1" applyFont="1" applyFill="1" applyBorder="1" applyAlignment="1">
      <alignment horizontal="center" vertical="center" wrapText="1"/>
    </xf>
    <xf numFmtId="4" fontId="7" fillId="4" borderId="2" xfId="4" applyNumberFormat="1" applyFont="1" applyFill="1" applyBorder="1" applyAlignment="1">
      <alignment horizontal="center" vertical="center" wrapText="1"/>
    </xf>
    <xf numFmtId="4" fontId="7" fillId="4" borderId="10" xfId="4" applyNumberFormat="1" applyFont="1" applyFill="1" applyBorder="1" applyAlignment="1">
      <alignment horizontal="center" vertical="center" wrapText="1"/>
    </xf>
    <xf numFmtId="4" fontId="7" fillId="4" borderId="3" xfId="4" applyNumberFormat="1" applyFont="1" applyFill="1" applyBorder="1" applyAlignment="1">
      <alignment horizontal="center" vertical="center" wrapText="1"/>
    </xf>
    <xf numFmtId="164" fontId="17" fillId="0" borderId="2" xfId="31" applyFont="1" applyBorder="1" applyAlignment="1">
      <alignment horizontal="center" vertical="center" wrapText="1" shrinkToFit="1"/>
    </xf>
    <xf numFmtId="164" fontId="17" fillId="0" borderId="10" xfId="31" applyFont="1" applyBorder="1" applyAlignment="1">
      <alignment horizontal="center" vertical="center" wrapText="1" shrinkToFit="1"/>
    </xf>
    <xf numFmtId="164" fontId="17" fillId="0" borderId="3" xfId="31" applyFont="1" applyBorder="1" applyAlignment="1">
      <alignment horizontal="center" vertical="center" wrapText="1" shrinkToFit="1"/>
    </xf>
    <xf numFmtId="164" fontId="7" fillId="4" borderId="1" xfId="31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 shrinkToFit="1"/>
    </xf>
    <xf numFmtId="0" fontId="3" fillId="4" borderId="10" xfId="0" applyFont="1" applyFill="1" applyBorder="1" applyAlignment="1">
      <alignment horizontal="center" vertical="center" wrapText="1" shrinkToFit="1"/>
    </xf>
    <xf numFmtId="0" fontId="3" fillId="4" borderId="3" xfId="0" applyFont="1" applyFill="1" applyBorder="1" applyAlignment="1">
      <alignment horizontal="center" vertical="center" wrapText="1" shrinkToFit="1"/>
    </xf>
    <xf numFmtId="4" fontId="7" fillId="4" borderId="2" xfId="0" applyNumberFormat="1" applyFont="1" applyFill="1" applyBorder="1" applyAlignment="1">
      <alignment horizontal="center" vertical="center" wrapText="1" shrinkToFit="1"/>
    </xf>
    <xf numFmtId="4" fontId="7" fillId="4" borderId="10" xfId="0" applyNumberFormat="1" applyFont="1" applyFill="1" applyBorder="1" applyAlignment="1">
      <alignment horizontal="center" vertical="center" wrapText="1" shrinkToFit="1"/>
    </xf>
    <xf numFmtId="4" fontId="7" fillId="4" borderId="3" xfId="0" applyNumberFormat="1" applyFont="1" applyFill="1" applyBorder="1" applyAlignment="1">
      <alignment horizontal="center" vertical="center" wrapText="1" shrinkToFit="1"/>
    </xf>
    <xf numFmtId="0" fontId="7" fillId="4" borderId="2" xfId="0" applyFont="1" applyFill="1" applyBorder="1" applyAlignment="1">
      <alignment horizontal="left" vertical="center" wrapText="1"/>
    </xf>
    <xf numFmtId="0" fontId="7" fillId="4" borderId="10" xfId="0" applyFont="1" applyFill="1" applyBorder="1" applyAlignment="1">
      <alignment horizontal="left" vertical="center" wrapText="1"/>
    </xf>
    <xf numFmtId="0" fontId="7" fillId="4" borderId="3" xfId="0" applyFont="1" applyFill="1" applyBorder="1" applyAlignment="1">
      <alignment horizontal="left" vertical="center" wrapText="1"/>
    </xf>
    <xf numFmtId="170" fontId="7" fillId="4" borderId="1" xfId="0" applyNumberFormat="1" applyFont="1" applyFill="1" applyBorder="1" applyAlignment="1">
      <alignment horizontal="center" vertical="center" wrapText="1" shrinkToFit="1"/>
    </xf>
    <xf numFmtId="171" fontId="7" fillId="4" borderId="2" xfId="4" applyNumberFormat="1" applyFont="1" applyFill="1" applyBorder="1" applyAlignment="1">
      <alignment horizontal="center" vertical="center" wrapText="1"/>
    </xf>
    <xf numFmtId="171" fontId="7" fillId="4" borderId="10" xfId="4" applyNumberFormat="1" applyFont="1" applyFill="1" applyBorder="1" applyAlignment="1">
      <alignment horizontal="center" vertical="center" wrapText="1"/>
    </xf>
    <xf numFmtId="171" fontId="7" fillId="4" borderId="3" xfId="4" applyNumberFormat="1" applyFont="1" applyFill="1" applyBorder="1" applyAlignment="1">
      <alignment horizontal="center" vertical="center" wrapText="1"/>
    </xf>
    <xf numFmtId="170" fontId="7" fillId="4" borderId="2" xfId="4" applyNumberFormat="1" applyFont="1" applyFill="1" applyBorder="1" applyAlignment="1">
      <alignment horizontal="center" vertical="center" wrapText="1"/>
    </xf>
    <xf numFmtId="170" fontId="7" fillId="4" borderId="10" xfId="4" applyNumberFormat="1" applyFont="1" applyFill="1" applyBorder="1" applyAlignment="1">
      <alignment horizontal="center" vertical="center" wrapText="1"/>
    </xf>
    <xf numFmtId="170" fontId="7" fillId="4" borderId="3" xfId="4" applyNumberFormat="1" applyFont="1" applyFill="1" applyBorder="1" applyAlignment="1">
      <alignment horizontal="center" vertical="center" wrapText="1"/>
    </xf>
    <xf numFmtId="0" fontId="10" fillId="4" borderId="2" xfId="0" applyNumberFormat="1" applyFont="1" applyFill="1" applyBorder="1" applyAlignment="1">
      <alignment horizontal="left" vertical="center" wrapText="1"/>
    </xf>
    <xf numFmtId="0" fontId="10" fillId="4" borderId="10" xfId="0" applyNumberFormat="1" applyFont="1" applyFill="1" applyBorder="1" applyAlignment="1">
      <alignment horizontal="left" vertical="center" wrapText="1"/>
    </xf>
    <xf numFmtId="0" fontId="10" fillId="4" borderId="3" xfId="0" applyNumberFormat="1" applyFont="1" applyFill="1" applyBorder="1" applyAlignment="1">
      <alignment horizontal="left" vertical="center" wrapText="1"/>
    </xf>
    <xf numFmtId="0" fontId="10" fillId="4" borderId="1" xfId="0" applyNumberFormat="1" applyFont="1" applyFill="1" applyBorder="1" applyAlignment="1">
      <alignment horizontal="left" vertical="center" wrapText="1"/>
    </xf>
    <xf numFmtId="0" fontId="7" fillId="4" borderId="1" xfId="0" applyFont="1" applyFill="1" applyBorder="1" applyAlignment="1">
      <alignment horizontal="left" vertical="center" wrapText="1"/>
    </xf>
    <xf numFmtId="173" fontId="7" fillId="4" borderId="2" xfId="4" applyNumberFormat="1" applyFont="1" applyFill="1" applyBorder="1" applyAlignment="1">
      <alignment horizontal="center" vertical="center" wrapText="1"/>
    </xf>
    <xf numFmtId="173" fontId="7" fillId="4" borderId="3" xfId="4" applyNumberFormat="1" applyFont="1" applyFill="1" applyBorder="1" applyAlignment="1">
      <alignment horizontal="center" vertical="center" wrapText="1"/>
    </xf>
    <xf numFmtId="4" fontId="7" fillId="4" borderId="1" xfId="0" applyNumberFormat="1" applyFont="1" applyFill="1" applyBorder="1" applyAlignment="1">
      <alignment horizontal="center" vertical="center" wrapText="1" shrinkToFit="1"/>
    </xf>
    <xf numFmtId="0" fontId="7" fillId="4" borderId="2" xfId="0" applyFont="1" applyFill="1" applyBorder="1" applyAlignment="1">
      <alignment horizontal="left" vertical="top" wrapText="1"/>
    </xf>
    <xf numFmtId="0" fontId="7" fillId="4" borderId="3" xfId="0" applyFont="1" applyFill="1" applyBorder="1" applyAlignment="1">
      <alignment horizontal="left" vertical="top" wrapText="1"/>
    </xf>
    <xf numFmtId="172" fontId="7" fillId="4" borderId="1" xfId="4" applyNumberFormat="1" applyFont="1" applyFill="1" applyBorder="1" applyAlignment="1">
      <alignment horizontal="center" vertical="center" wrapText="1"/>
    </xf>
    <xf numFmtId="0" fontId="21" fillId="0" borderId="0" xfId="0" applyFont="1" applyAlignment="1">
      <alignment horizontal="center" vertical="center" wrapText="1" shrinkToFit="1"/>
    </xf>
    <xf numFmtId="0" fontId="19" fillId="4" borderId="1" xfId="0" applyFont="1" applyFill="1" applyBorder="1" applyAlignment="1">
      <alignment horizontal="center" vertical="center" wrapText="1" shrinkToFit="1"/>
    </xf>
    <xf numFmtId="0" fontId="7" fillId="4" borderId="1" xfId="0" applyFont="1" applyFill="1" applyBorder="1" applyAlignment="1">
      <alignment horizontal="center" vertical="center" wrapText="1" shrinkToFit="1"/>
    </xf>
    <xf numFmtId="170" fontId="7" fillId="4" borderId="7" xfId="0" applyNumberFormat="1" applyFont="1" applyFill="1" applyBorder="1" applyAlignment="1">
      <alignment horizontal="center" vertical="center" wrapText="1" shrinkToFit="1"/>
    </xf>
    <xf numFmtId="170" fontId="7" fillId="4" borderId="8" xfId="0" applyNumberFormat="1" applyFont="1" applyFill="1" applyBorder="1" applyAlignment="1">
      <alignment horizontal="center" vertical="center" wrapText="1" shrinkToFit="1"/>
    </xf>
    <xf numFmtId="170" fontId="7" fillId="4" borderId="5" xfId="0" applyNumberFormat="1" applyFont="1" applyFill="1" applyBorder="1" applyAlignment="1">
      <alignment horizontal="center" vertical="center" wrapText="1" shrinkToFit="1"/>
    </xf>
  </cellXfs>
  <cellStyles count="32">
    <cellStyle name="Гиперссылка 2" xfId="19"/>
    <cellStyle name="Гиперссылка 3" xfId="2"/>
    <cellStyle name="Денежный 2" xfId="20"/>
    <cellStyle name="Заголовок" xfId="14"/>
    <cellStyle name="ЗаголовокСтолбца" xfId="5"/>
    <cellStyle name="Значение" xfId="7"/>
    <cellStyle name="Обычный" xfId="0" builtinId="0"/>
    <cellStyle name="Обычный 12" xfId="3"/>
    <cellStyle name="Обычный 2" xfId="4"/>
    <cellStyle name="Обычный 2 2" xfId="13"/>
    <cellStyle name="Обычный 3" xfId="1"/>
    <cellStyle name="Обычный 3 2" xfId="21"/>
    <cellStyle name="Обычный 4" xfId="8"/>
    <cellStyle name="Обычный 4 2" xfId="15"/>
    <cellStyle name="Обычный 5" xfId="6"/>
    <cellStyle name="Обычный 5 2" xfId="16"/>
    <cellStyle name="Обычный 5 6" xfId="30"/>
    <cellStyle name="Обычный 6" xfId="12"/>
    <cellStyle name="Обычный 7" xfId="18"/>
    <cellStyle name="Процентный 2" xfId="11"/>
    <cellStyle name="Процентный 3" xfId="22"/>
    <cellStyle name="Процентный 4" xfId="23"/>
    <cellStyle name="ТЕКСТ" xfId="24"/>
    <cellStyle name="Финансовый" xfId="31" builtinId="3"/>
    <cellStyle name="Финансовый [0] 2" xfId="25"/>
    <cellStyle name="Финансовый 2" xfId="17"/>
    <cellStyle name="Финансовый 2 2" xfId="26"/>
    <cellStyle name="Финансовый 2 3" xfId="27"/>
    <cellStyle name="Финансовый 3" xfId="9"/>
    <cellStyle name="Финансовый 4" xfId="28"/>
    <cellStyle name="Финансовый 5" xfId="29"/>
    <cellStyle name="ФормулаВБ_Мониторинг инвестиций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3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2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\&#1048;&#1085;&#1074;&#1077;&#1089;&#1090;&#1080;&#1094;&#1080;&#1080;%202012&#1087;&#1083;&#1072;&#1085;%20&#1042;&#1057;%20&#1042;&#1054;\&#1052;&#1086;&#1089;&#1082;&#1074;&#1072;%20&#1060;&#1057;&#1058;\AlekseevskVodokanal_INV.WATER.2012YEAR(v1.0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59;&#1087;&#1088;.%20&#1088;&#1077;&#1075;.%20&#1074;%20&#1089;&#1092;&#1077;&#1088;&#1077;%20&#1050;&#1050;\&#1050;&#1086;&#1085;&#1090;&#1088;&#1086;&#1083;&#1103;%20&#1087;&#1088;&#1086;&#1075;&#1088;&#1072;&#1084;&#1084;%20&#1054;&#1050;&#1050;%20&#1086;&#1090;&#1076;&#1077;&#1083;\@&#1054;&#1073;&#1097;&#1072;&#1103;\&#1055;&#1056;&#1054;&#1043;&#1056;&#1040;&#1052;&#1052;&#1067;\&#1055;&#1088;&#1086;&#1075;&#1088;&#1072;&#1084;&#1084;&#1099;%202012-2014%20&#1075;&#1075;\&#1040;&#1075;&#1088;&#1099;&#1079;&#1089;&#1082;&#1080;&#1081;\+&#1042;&#1086;&#1076;&#1072;,%20&#1089;&#1090;&#1086;&#1082;&#1080;%20&#1050;&#1088;&#1072;&#1089;&#1085;&#1099;&#1081;%20&#1041;&#1086;&#1088;%202011-2012_&#1085;&#1086;&#1074;&#1072;&#1103;%20&#1086;&#1090;%202011.08.05\&#1074;&#1086;&#1076;&#1072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\&#1048;&#1085;&#1074;&#1077;&#1089;&#1090;&#1080;&#1094;&#1080;&#1080;%202012&#1087;&#1083;&#1072;&#1085;%20&#1042;&#1057;%20&#1042;&#1054;\&#1052;&#1086;&#1089;&#1082;&#1074;&#1072;%20&#1060;&#1057;&#1058;\AlmetevskVodokanal_INV.WATER.2012YEAR(v1.0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Irina.Hlynova\Desktop\&#1048;&#1055;_&#1051;&#1077;&#1085;&#1080;&#1085;&#1075;&#1088;&#1072;&#1076;\INVEST.WATER.FACT.4.78(v1.0)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\&#1048;&#1085;&#1074;&#1077;&#1089;&#1090;&#1080;&#1094;&#1080;&#1080;%202011\&#1096;&#1072;&#1073;&#1083;&#1086;&#1085;&#1099;%204%20&#1082;&#1074;%202011\&#1040;&#1083;&#1100;&#1084;&#1077;&#1090;&#1100;&#1077;&#1074;&#1089;&#1082;\INV.WATER.QV%204&#1082;&#1074;&#1072;&#1088;&#1090;&#1072;&#1083;%202011%20&#1075;&#1086;&#107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Выбор субъекта РФ"/>
      <sheetName val="Обновление"/>
      <sheetName val="Лог обновления"/>
      <sheetName val="Титульный"/>
      <sheetName val="ИП ВС"/>
      <sheetName val="ИП ВО"/>
      <sheetName val="Комментарии"/>
      <sheetName val="Проверка"/>
      <sheetName val="modProv"/>
      <sheetName val="et_union"/>
      <sheetName val="modUpdTemplMain"/>
      <sheetName val="AllSheetsInThisWorkbook"/>
      <sheetName val="modClassifierValidate"/>
      <sheetName val="TEHSHEET"/>
      <sheetName val="REESTR_MO"/>
      <sheetName val="REESTR_ORG"/>
      <sheetName val="REESTR_FILTERED"/>
      <sheetName val="modfrmReestr"/>
      <sheetName val="modCommandButton"/>
      <sheetName val="modHyp"/>
      <sheetName val="modReestr"/>
      <sheetName val="modList00"/>
      <sheetName val="modList01"/>
    </sheetNames>
    <sheetDataSet>
      <sheetData sheetId="0"/>
      <sheetData sheetId="1"/>
      <sheetData sheetId="2"/>
      <sheetData sheetId="3"/>
      <sheetData sheetId="4">
        <row r="10">
          <cell r="F10">
            <v>2012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2">
          <cell r="C2" t="str">
            <v>прибыль</v>
          </cell>
        </row>
        <row r="3">
          <cell r="C3" t="str">
            <v xml:space="preserve">амортизация </v>
          </cell>
        </row>
        <row r="4">
          <cell r="C4" t="str">
            <v>заемные средства</v>
          </cell>
        </row>
        <row r="5">
          <cell r="C5" t="str">
            <v>инвест.надбавка</v>
          </cell>
        </row>
        <row r="6">
          <cell r="C6" t="str">
            <v>плата за подключение</v>
          </cell>
        </row>
        <row r="7">
          <cell r="C7" t="str">
            <v>бюджетные источники</v>
          </cell>
        </row>
        <row r="8">
          <cell r="C8" t="str">
            <v>лизинговые платежи</v>
          </cell>
        </row>
        <row r="9">
          <cell r="C9" t="str">
            <v>прочие источники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Выбор субъекта РФ"/>
      <sheetName val="Титульный"/>
      <sheetName val="титульный &quot;ПП&quot;"/>
      <sheetName val="список листов ПП"/>
      <sheetName val="1 ПО"/>
      <sheetName val="2 Баланс"/>
      <sheetName val="3 Перечень абонентов"/>
      <sheetName val="4 План эффективности"/>
      <sheetName val="5 Отчет"/>
      <sheetName val="6 ПМ сети"/>
      <sheetName val="7 ПМ оборудование"/>
      <sheetName val="8 Расчет электроэнергии"/>
      <sheetName val="9 Качество надежность"/>
      <sheetName val="титульный &quot;Расчет ФП ОКК&quot; "/>
      <sheetName val="список листов ФП ОКК"/>
      <sheetName val="1 Краткие сведения ОКК "/>
      <sheetName val="2 Калькуляция ВС ОТ"/>
      <sheetName val="3 Калькуляция ВС ДТ"/>
      <sheetName val="4 Реагенты"/>
      <sheetName val="5 Электроэнергия"/>
      <sheetName val="6 ФОТ"/>
      <sheetName val="7 Амортизация"/>
      <sheetName val="7.1 Справка по ОС"/>
      <sheetName val="8 Аренда"/>
      <sheetName val="9 Ремонт"/>
      <sheetName val="9.1 Справка по ремонту"/>
      <sheetName val="9.2 Фактический отчет за БП"/>
      <sheetName val="10 ГСМ"/>
      <sheetName val="11 Цеховые расходы"/>
      <sheetName val="11.1 Распределение ЦР по циклам"/>
      <sheetName val="12 Покупная вода"/>
      <sheetName val="13 Сторонние услуги "/>
      <sheetName val="14 Прочие прямые расходы"/>
      <sheetName val="15 Налоги"/>
      <sheetName val="16 Общеэксп. расходы"/>
      <sheetName val="17 Распределение КР"/>
      <sheetName val="18 Распределение КР по циклам"/>
      <sheetName val="Проверка по категориям"/>
      <sheetName val="Комментарии"/>
      <sheetName val="Проверка"/>
      <sheetName val="TEHSHEET"/>
      <sheetName val="AllSheetsInThisWorkbook"/>
      <sheetName val="List_Sheets"/>
      <sheetName val="List_Add's"/>
      <sheetName val="REESTR_FILTERED"/>
      <sheetName val="REESTR_MO"/>
      <sheetName val="REESTR_ORG"/>
      <sheetName val="modfrmReestr"/>
      <sheetName val="modCommandButton"/>
      <sheetName val="modReestr"/>
      <sheetName val="modProv"/>
      <sheetName val="modChange"/>
    </sheetNames>
    <sheetDataSet>
      <sheetData sheetId="0"/>
      <sheetData sheetId="1"/>
      <sheetData sheetId="2">
        <row r="19">
          <cell r="F19">
            <v>2012</v>
          </cell>
        </row>
        <row r="25">
          <cell r="F25" t="str">
            <v>услуги на весь технолигический цикл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>
        <row r="7">
          <cell r="G7" t="str">
            <v>подъем воды</v>
          </cell>
        </row>
        <row r="8">
          <cell r="G8" t="str">
            <v>очистка воды</v>
          </cell>
        </row>
        <row r="9">
          <cell r="G9" t="str">
            <v>транспортировка воды</v>
          </cell>
        </row>
      </sheetData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Выбор субъекта РФ"/>
      <sheetName val="Обновление"/>
      <sheetName val="Лог обновления"/>
      <sheetName val="Титульный"/>
      <sheetName val="ИП ВС"/>
      <sheetName val="ИП ВО"/>
      <sheetName val="Комментарии"/>
      <sheetName val="Проверка"/>
      <sheetName val="modProv"/>
      <sheetName val="et_union"/>
      <sheetName val="modUpdTemplMain"/>
      <sheetName val="AllSheetsInThisWorkbook"/>
      <sheetName val="modClassifierValidate"/>
      <sheetName val="TEHSHEET"/>
      <sheetName val="REESTR_MO"/>
      <sheetName val="REESTR_ORG"/>
      <sheetName val="REESTR_FILTERED"/>
      <sheetName val="modfrmReestr"/>
      <sheetName val="modCommandButton"/>
      <sheetName val="modHyp"/>
      <sheetName val="modReestr"/>
      <sheetName val="modList00"/>
      <sheetName val="modList0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2">
          <cell r="D2" t="str">
            <v>Агрызский муниципальный район</v>
          </cell>
        </row>
        <row r="3">
          <cell r="D3" t="str">
            <v>Азнакаевский муниципальный район</v>
          </cell>
        </row>
        <row r="4">
          <cell r="D4" t="str">
            <v>Аксубаевский муниципальный район</v>
          </cell>
        </row>
        <row r="5">
          <cell r="D5" t="str">
            <v>Актанышский муниципальный район</v>
          </cell>
        </row>
        <row r="6">
          <cell r="D6" t="str">
            <v>Алексеевский муниципальный район</v>
          </cell>
        </row>
        <row r="7">
          <cell r="D7" t="str">
            <v>Алькеевский муниципальный район</v>
          </cell>
        </row>
        <row r="8">
          <cell r="D8" t="str">
            <v>Альметьевский муниципальный район</v>
          </cell>
        </row>
        <row r="9">
          <cell r="D9" t="str">
            <v>Апастовский муниципальный район</v>
          </cell>
        </row>
        <row r="10">
          <cell r="D10" t="str">
            <v>Арский муниципальный район</v>
          </cell>
        </row>
        <row r="11">
          <cell r="D11" t="str">
            <v>Атнинский муниципальный район</v>
          </cell>
        </row>
        <row r="12">
          <cell r="D12" t="str">
            <v>Бавлинский муниципальный район</v>
          </cell>
        </row>
        <row r="13">
          <cell r="D13" t="str">
            <v>Балтасинский муниципальный район</v>
          </cell>
        </row>
        <row r="14">
          <cell r="D14" t="str">
            <v>Бугульминский муниципальный район</v>
          </cell>
        </row>
        <row r="15">
          <cell r="D15" t="str">
            <v>Буинский муниципальный район</v>
          </cell>
        </row>
        <row r="16">
          <cell r="D16" t="str">
            <v>Верхнеуслонский муниципальный район</v>
          </cell>
        </row>
        <row r="17">
          <cell r="D17" t="str">
            <v>Высокогорский муниципальный район</v>
          </cell>
        </row>
        <row r="18">
          <cell r="D18" t="str">
            <v>Город Казань</v>
          </cell>
        </row>
        <row r="19">
          <cell r="D19" t="str">
            <v>Город Набережные Челны</v>
          </cell>
        </row>
        <row r="20">
          <cell r="D20" t="str">
            <v>Дрожжановский муниципальный район</v>
          </cell>
        </row>
        <row r="21">
          <cell r="D21" t="str">
            <v>Елабужский муниципальный район</v>
          </cell>
        </row>
        <row r="22">
          <cell r="D22" t="str">
            <v>Заинский муниципальный район</v>
          </cell>
        </row>
        <row r="23">
          <cell r="D23" t="str">
            <v>Зеленодольский муниципальный район</v>
          </cell>
        </row>
        <row r="24">
          <cell r="D24" t="str">
            <v>Кайбицкий муниципальный район</v>
          </cell>
        </row>
        <row r="25">
          <cell r="D25" t="str">
            <v>Камско-Устьинский муниципальный район</v>
          </cell>
        </row>
        <row r="26">
          <cell r="D26" t="str">
            <v>Кукморский муниципальный район</v>
          </cell>
        </row>
        <row r="27">
          <cell r="D27" t="str">
            <v>Лаишевский муниципальный район</v>
          </cell>
        </row>
        <row r="28">
          <cell r="D28" t="str">
            <v>Лениногорский муниципальный район</v>
          </cell>
        </row>
        <row r="29">
          <cell r="D29" t="str">
            <v>Мамадышский муниципальный район</v>
          </cell>
        </row>
        <row r="30">
          <cell r="D30" t="str">
            <v>Менделеевский муниципальный район</v>
          </cell>
        </row>
        <row r="31">
          <cell r="D31" t="str">
            <v>Мензелинский муниципальный район</v>
          </cell>
        </row>
        <row r="32">
          <cell r="D32" t="str">
            <v>Муслюмовский муниципальный район</v>
          </cell>
        </row>
        <row r="33">
          <cell r="D33" t="str">
            <v>Нижнекамский муниципальный район</v>
          </cell>
        </row>
        <row r="34">
          <cell r="D34" t="str">
            <v>Новошешминский муниципальный район</v>
          </cell>
        </row>
        <row r="35">
          <cell r="D35" t="str">
            <v>Нурлатский муниципальный район</v>
          </cell>
        </row>
        <row r="36">
          <cell r="D36" t="str">
            <v>Пестречинский муниципальный район</v>
          </cell>
        </row>
        <row r="37">
          <cell r="D37" t="str">
            <v>Рыбно-Слободский муниципальный район</v>
          </cell>
        </row>
        <row r="38">
          <cell r="D38" t="str">
            <v>Сабинский муниципальный район</v>
          </cell>
        </row>
        <row r="39">
          <cell r="D39" t="str">
            <v>Сармановский муниципальный район</v>
          </cell>
        </row>
        <row r="40">
          <cell r="D40" t="str">
            <v>Спасский муниципальный район</v>
          </cell>
        </row>
        <row r="41">
          <cell r="D41" t="str">
            <v>Тетюшский муниципальный район</v>
          </cell>
        </row>
        <row r="42">
          <cell r="D42" t="str">
            <v>Тукаевский муниципальный район</v>
          </cell>
        </row>
        <row r="43">
          <cell r="D43" t="str">
            <v>Тюлячинский муниципальный район</v>
          </cell>
        </row>
        <row r="44">
          <cell r="D44" t="str">
            <v>Черемшанский муниципальный район</v>
          </cell>
        </row>
        <row r="45">
          <cell r="D45" t="str">
            <v>Чистопольский муниципальный район</v>
          </cell>
        </row>
        <row r="46">
          <cell r="D46" t="str">
            <v>Ютазинский муниципальный район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Обновление"/>
      <sheetName val="Лог обновления"/>
      <sheetName val="Титульный"/>
      <sheetName val="ВС"/>
      <sheetName val="ВО"/>
      <sheetName val="ВС.ввод-вывод мощностей"/>
      <sheetName val="ВО.ввод-вывод мощностей"/>
      <sheetName val="Источники финансирования"/>
      <sheetName val="Комментарии"/>
      <sheetName val="Проверка"/>
      <sheetName val="modUpdTemplMain"/>
      <sheetName val="TEHSHEET"/>
      <sheetName val="AllSheetsInThisWorkbook"/>
      <sheetName val="REESTR_ORG"/>
      <sheetName val="REESTR_FILTERED"/>
      <sheetName val="modProv"/>
      <sheetName val="modfrmReestr"/>
      <sheetName val="modCommandButton"/>
      <sheetName val="modReestr"/>
      <sheetName val="modChange"/>
      <sheetName val="modHyp"/>
      <sheetName val="modHypShowHide"/>
      <sheetName val="modVS"/>
      <sheetName val="modV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Инструкция"/>
      <sheetName val="Справочники"/>
      <sheetName val="ИП"/>
      <sheetName val="Комментарии"/>
      <sheetName val="Проверка"/>
      <sheetName val="TEHSHEET"/>
      <sheetName val="REESTR_MO"/>
      <sheetName val="REESTR_ORG"/>
      <sheetName val="REESTR_FILTERED"/>
      <sheetName val="modfrmReestr"/>
      <sheetName val="modCommandButton"/>
      <sheetName val="modReestr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>
        <row r="4">
          <cell r="C4" t="str">
            <v>прибыль</v>
          </cell>
        </row>
        <row r="5">
          <cell r="C5" t="str">
            <v xml:space="preserve">амортизация </v>
          </cell>
        </row>
        <row r="6">
          <cell r="C6" t="str">
            <v>заемные средства</v>
          </cell>
        </row>
        <row r="7">
          <cell r="C7" t="str">
            <v>инвест.надбавка</v>
          </cell>
        </row>
        <row r="8">
          <cell r="C8" t="str">
            <v>плата за подключение</v>
          </cell>
        </row>
        <row r="9">
          <cell r="C9" t="str">
            <v>бюджетные источники</v>
          </cell>
        </row>
        <row r="10">
          <cell r="C10" t="str">
            <v>лизинговые платежи</v>
          </cell>
        </row>
        <row r="11">
          <cell r="C11" t="str">
            <v>прочие источники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view="pageBreakPreview" topLeftCell="A4" zoomScaleNormal="100" zoomScaleSheetLayoutView="100" workbookViewId="0">
      <selection activeCell="B12" sqref="B12:B15"/>
    </sheetView>
  </sheetViews>
  <sheetFormatPr defaultRowHeight="12.75" x14ac:dyDescent="0.25"/>
  <cols>
    <col min="1" max="1" width="6.140625" style="4" customWidth="1"/>
    <col min="2" max="2" width="29.7109375" style="4" customWidth="1"/>
    <col min="3" max="3" width="16.5703125" style="4" customWidth="1"/>
    <col min="4" max="4" width="17.140625" style="4" customWidth="1"/>
    <col min="5" max="5" width="9.140625" style="4"/>
    <col min="6" max="6" width="10.42578125" style="4" customWidth="1"/>
    <col min="7" max="7" width="11.140625" style="4" customWidth="1"/>
    <col min="8" max="8" width="15.7109375" style="4" customWidth="1"/>
    <col min="9" max="9" width="20.28515625" style="4" customWidth="1"/>
    <col min="10" max="16384" width="9.140625" style="4"/>
  </cols>
  <sheetData>
    <row r="1" spans="1:9" ht="39" customHeight="1" x14ac:dyDescent="0.25">
      <c r="A1" s="63" t="s">
        <v>13</v>
      </c>
      <c r="B1" s="63"/>
      <c r="C1" s="63"/>
      <c r="D1" s="63"/>
      <c r="E1" s="63"/>
      <c r="F1" s="63"/>
      <c r="G1" s="63"/>
      <c r="H1" s="63"/>
    </row>
    <row r="2" spans="1:9" ht="89.25" customHeight="1" x14ac:dyDescent="0.25">
      <c r="A2" s="64" t="s">
        <v>2</v>
      </c>
      <c r="B2" s="64" t="s">
        <v>0</v>
      </c>
      <c r="C2" s="65" t="s">
        <v>5</v>
      </c>
      <c r="D2" s="64" t="s">
        <v>22</v>
      </c>
      <c r="E2" s="64" t="s">
        <v>3</v>
      </c>
      <c r="F2" s="64" t="s">
        <v>4</v>
      </c>
      <c r="G2" s="64"/>
      <c r="H2" s="65" t="s">
        <v>21</v>
      </c>
      <c r="I2" s="65" t="s">
        <v>26</v>
      </c>
    </row>
    <row r="3" spans="1:9" ht="18" customHeight="1" x14ac:dyDescent="0.25">
      <c r="A3" s="64"/>
      <c r="B3" s="64"/>
      <c r="C3" s="66"/>
      <c r="D3" s="64"/>
      <c r="E3" s="64"/>
      <c r="F3" s="3" t="s">
        <v>6</v>
      </c>
      <c r="G3" s="3" t="s">
        <v>15</v>
      </c>
      <c r="H3" s="66"/>
      <c r="I3" s="66"/>
    </row>
    <row r="4" spans="1:9" ht="59.25" customHeight="1" x14ac:dyDescent="0.25">
      <c r="A4" s="14">
        <v>1</v>
      </c>
      <c r="B4" s="12" t="s">
        <v>9</v>
      </c>
      <c r="C4" s="22">
        <v>2.1259999999999999</v>
      </c>
      <c r="D4" s="19">
        <v>1597.5170800000001</v>
      </c>
      <c r="E4" s="11" t="s">
        <v>14</v>
      </c>
      <c r="F4" s="11">
        <f>62*2</f>
        <v>124</v>
      </c>
      <c r="G4" s="3"/>
      <c r="H4" s="23">
        <v>11216.799000000001</v>
      </c>
      <c r="I4" s="23">
        <f>H4/1.18*0.8</f>
        <v>7604.6094915254253</v>
      </c>
    </row>
    <row r="5" spans="1:9" ht="25.5" x14ac:dyDescent="0.25">
      <c r="A5" s="70">
        <v>2</v>
      </c>
      <c r="B5" s="67" t="s">
        <v>10</v>
      </c>
      <c r="C5" s="88">
        <v>2.3069999999999999</v>
      </c>
      <c r="D5" s="91">
        <v>16120.145399999999</v>
      </c>
      <c r="E5" s="3" t="s">
        <v>19</v>
      </c>
      <c r="F5" s="20"/>
      <c r="G5" s="3">
        <f>28*2</f>
        <v>56</v>
      </c>
      <c r="H5" s="73">
        <v>31304.003000000001</v>
      </c>
      <c r="I5" s="97">
        <f>H5/1.18*0.8</f>
        <v>21223.052881355936</v>
      </c>
    </row>
    <row r="6" spans="1:9" s="21" customFormat="1" ht="25.5" x14ac:dyDescent="0.25">
      <c r="A6" s="71"/>
      <c r="B6" s="68"/>
      <c r="C6" s="89"/>
      <c r="D6" s="92"/>
      <c r="E6" s="20" t="s">
        <v>19</v>
      </c>
      <c r="F6" s="20"/>
      <c r="G6" s="20">
        <f>15*2</f>
        <v>30</v>
      </c>
      <c r="H6" s="74"/>
      <c r="I6" s="97"/>
    </row>
    <row r="7" spans="1:9" s="21" customFormat="1" ht="25.5" x14ac:dyDescent="0.25">
      <c r="A7" s="71"/>
      <c r="B7" s="68"/>
      <c r="C7" s="89"/>
      <c r="D7" s="92"/>
      <c r="E7" s="20" t="s">
        <v>19</v>
      </c>
      <c r="F7" s="20"/>
      <c r="G7" s="20">
        <f>13*2</f>
        <v>26</v>
      </c>
      <c r="H7" s="74"/>
      <c r="I7" s="97"/>
    </row>
    <row r="8" spans="1:9" s="21" customFormat="1" ht="25.5" x14ac:dyDescent="0.25">
      <c r="A8" s="71"/>
      <c r="B8" s="68"/>
      <c r="C8" s="89"/>
      <c r="D8" s="92"/>
      <c r="E8" s="20" t="s">
        <v>20</v>
      </c>
      <c r="F8" s="20"/>
      <c r="G8" s="20">
        <f>25*2</f>
        <v>50</v>
      </c>
      <c r="H8" s="74"/>
      <c r="I8" s="97"/>
    </row>
    <row r="9" spans="1:9" s="21" customFormat="1" ht="25.5" x14ac:dyDescent="0.25">
      <c r="A9" s="71"/>
      <c r="B9" s="68"/>
      <c r="C9" s="89"/>
      <c r="D9" s="92"/>
      <c r="E9" s="20" t="s">
        <v>20</v>
      </c>
      <c r="F9" s="20"/>
      <c r="G9" s="20">
        <f>81*2</f>
        <v>162</v>
      </c>
      <c r="H9" s="74"/>
      <c r="I9" s="97"/>
    </row>
    <row r="10" spans="1:9" s="21" customFormat="1" ht="25.5" x14ac:dyDescent="0.25">
      <c r="A10" s="71"/>
      <c r="B10" s="68"/>
      <c r="C10" s="89"/>
      <c r="D10" s="92"/>
      <c r="E10" s="20" t="s">
        <v>14</v>
      </c>
      <c r="F10" s="20"/>
      <c r="G10" s="20">
        <f>48*2</f>
        <v>96</v>
      </c>
      <c r="H10" s="74"/>
      <c r="I10" s="97"/>
    </row>
    <row r="11" spans="1:9" s="21" customFormat="1" ht="25.5" x14ac:dyDescent="0.25">
      <c r="A11" s="72"/>
      <c r="B11" s="69"/>
      <c r="C11" s="90"/>
      <c r="D11" s="93"/>
      <c r="E11" s="20" t="s">
        <v>17</v>
      </c>
      <c r="F11" s="20"/>
      <c r="G11" s="20">
        <f>333*2</f>
        <v>666</v>
      </c>
      <c r="H11" s="75"/>
      <c r="I11" s="97"/>
    </row>
    <row r="12" spans="1:9" ht="42" customHeight="1" x14ac:dyDescent="0.25">
      <c r="A12" s="70">
        <v>3</v>
      </c>
      <c r="B12" s="85" t="s">
        <v>11</v>
      </c>
      <c r="C12" s="88">
        <v>1.7549999999999999</v>
      </c>
      <c r="D12" s="91">
        <v>4509.5946700000004</v>
      </c>
      <c r="E12" s="3" t="s">
        <v>14</v>
      </c>
      <c r="F12" s="20"/>
      <c r="G12" s="3">
        <f>151*2</f>
        <v>302</v>
      </c>
      <c r="H12" s="73">
        <v>7043.8140000000003</v>
      </c>
      <c r="I12" s="94">
        <f t="shared" ref="I12:I15" si="0">H12/1.18*0.8</f>
        <v>4775.4671186440683</v>
      </c>
    </row>
    <row r="13" spans="1:9" s="18" customFormat="1" ht="25.5" x14ac:dyDescent="0.25">
      <c r="A13" s="71"/>
      <c r="B13" s="86"/>
      <c r="C13" s="89"/>
      <c r="D13" s="92"/>
      <c r="E13" s="17" t="s">
        <v>17</v>
      </c>
      <c r="F13" s="20"/>
      <c r="G13" s="17">
        <f>13*2</f>
        <v>26</v>
      </c>
      <c r="H13" s="74"/>
      <c r="I13" s="95">
        <f t="shared" si="0"/>
        <v>0</v>
      </c>
    </row>
    <row r="14" spans="1:9" s="18" customFormat="1" ht="25.5" x14ac:dyDescent="0.25">
      <c r="A14" s="71"/>
      <c r="B14" s="86"/>
      <c r="C14" s="89"/>
      <c r="D14" s="92"/>
      <c r="E14" s="17" t="s">
        <v>18</v>
      </c>
      <c r="F14" s="20"/>
      <c r="G14" s="17">
        <f>20*2</f>
        <v>40</v>
      </c>
      <c r="H14" s="74"/>
      <c r="I14" s="95">
        <f t="shared" si="0"/>
        <v>0</v>
      </c>
    </row>
    <row r="15" spans="1:9" s="18" customFormat="1" ht="25.5" x14ac:dyDescent="0.25">
      <c r="A15" s="72"/>
      <c r="B15" s="87"/>
      <c r="C15" s="90"/>
      <c r="D15" s="93"/>
      <c r="E15" s="17" t="s">
        <v>19</v>
      </c>
      <c r="F15" s="20"/>
      <c r="G15" s="17">
        <f>6*2</f>
        <v>12</v>
      </c>
      <c r="H15" s="75"/>
      <c r="I15" s="96">
        <f t="shared" si="0"/>
        <v>0</v>
      </c>
    </row>
    <row r="16" spans="1:9" ht="44.25" customHeight="1" x14ac:dyDescent="0.25">
      <c r="A16" s="14">
        <v>4</v>
      </c>
      <c r="B16" s="12" t="s">
        <v>12</v>
      </c>
      <c r="C16" s="22">
        <v>0.26</v>
      </c>
      <c r="D16" s="13">
        <v>2847.26908</v>
      </c>
      <c r="E16" s="3" t="s">
        <v>16</v>
      </c>
      <c r="F16" s="3">
        <f>185*2</f>
        <v>370</v>
      </c>
      <c r="G16" s="3"/>
      <c r="H16" s="24">
        <v>1371.7629999999999</v>
      </c>
      <c r="I16" s="30">
        <f>H16/1.18*0.8</f>
        <v>930.00881355932199</v>
      </c>
    </row>
    <row r="17" spans="1:9" s="29" customFormat="1" ht="30" customHeight="1" x14ac:dyDescent="0.25">
      <c r="A17" s="84" t="s">
        <v>1</v>
      </c>
      <c r="B17" s="84"/>
      <c r="C17" s="27">
        <f>SUM(C4:C16)</f>
        <v>6.4479999999999995</v>
      </c>
      <c r="D17" s="27">
        <f>SUM(D4:D16)</f>
        <v>25074.526229999996</v>
      </c>
      <c r="E17" s="28" t="s">
        <v>25</v>
      </c>
      <c r="F17" s="26">
        <f>SUM(F4:F16)</f>
        <v>494</v>
      </c>
      <c r="G17" s="26">
        <f>SUM(G4:G16)</f>
        <v>1466</v>
      </c>
      <c r="H17" s="26">
        <f>SUM(H4:H16)</f>
        <v>50936.379000000001</v>
      </c>
      <c r="I17" s="26">
        <f>SUM(I4:I16)</f>
        <v>34533.138305084751</v>
      </c>
    </row>
    <row r="18" spans="1:9" s="16" customFormat="1" ht="34.5" customHeight="1" x14ac:dyDescent="0.25">
      <c r="A18" s="77" t="s">
        <v>8</v>
      </c>
      <c r="B18" s="77"/>
      <c r="C18" s="77"/>
      <c r="D18" s="77"/>
      <c r="E18" s="15" t="s">
        <v>7</v>
      </c>
      <c r="F18" s="25">
        <v>2203.8719999999998</v>
      </c>
      <c r="G18" s="25">
        <v>2379.3879999999999</v>
      </c>
      <c r="H18" s="10"/>
      <c r="I18" s="15"/>
    </row>
    <row r="19" spans="1:9" s="16" customFormat="1" ht="32.25" customHeight="1" x14ac:dyDescent="0.25">
      <c r="A19" s="77" t="s">
        <v>23</v>
      </c>
      <c r="B19" s="77"/>
      <c r="C19" s="77"/>
      <c r="D19" s="77"/>
      <c r="E19" s="81">
        <f>D17/C17</f>
        <v>3888.7292540322578</v>
      </c>
      <c r="F19" s="82"/>
      <c r="G19" s="83"/>
      <c r="H19" s="10"/>
      <c r="I19" s="15"/>
    </row>
    <row r="20" spans="1:9" s="16" customFormat="1" ht="30" customHeight="1" x14ac:dyDescent="0.25">
      <c r="A20" s="77" t="s">
        <v>24</v>
      </c>
      <c r="B20" s="77"/>
      <c r="C20" s="77"/>
      <c r="D20" s="77"/>
      <c r="E20" s="78">
        <f>E19*1.2</f>
        <v>4666.4751048387088</v>
      </c>
      <c r="F20" s="79"/>
      <c r="G20" s="80"/>
      <c r="H20" s="10"/>
      <c r="I20" s="15"/>
    </row>
    <row r="21" spans="1:9" ht="15" customHeight="1" x14ac:dyDescent="0.25">
      <c r="A21" s="5"/>
      <c r="B21" s="5"/>
      <c r="C21" s="6"/>
      <c r="D21" s="5"/>
      <c r="E21" s="7"/>
      <c r="F21" s="8"/>
      <c r="G21" s="8"/>
      <c r="H21" s="9"/>
    </row>
    <row r="24" spans="1:9" x14ac:dyDescent="0.25">
      <c r="A24" s="76"/>
      <c r="B24" s="76"/>
      <c r="C24" s="2"/>
      <c r="D24" s="2"/>
      <c r="H24" s="2"/>
    </row>
    <row r="26" spans="1:9" x14ac:dyDescent="0.25">
      <c r="C26" s="1"/>
      <c r="D26" s="2"/>
      <c r="E26" s="2"/>
      <c r="F26" s="2"/>
      <c r="G26" s="2"/>
      <c r="H26" s="2"/>
    </row>
  </sheetData>
  <mergeCells count="28">
    <mergeCell ref="I2:I3"/>
    <mergeCell ref="I12:I15"/>
    <mergeCell ref="I5:I11"/>
    <mergeCell ref="D5:D11"/>
    <mergeCell ref="C5:C11"/>
    <mergeCell ref="B5:B11"/>
    <mergeCell ref="A5:A11"/>
    <mergeCell ref="H5:H11"/>
    <mergeCell ref="H12:H15"/>
    <mergeCell ref="A24:B24"/>
    <mergeCell ref="A20:D20"/>
    <mergeCell ref="E20:G20"/>
    <mergeCell ref="A19:D19"/>
    <mergeCell ref="E19:G19"/>
    <mergeCell ref="A17:B17"/>
    <mergeCell ref="A18:D18"/>
    <mergeCell ref="A12:A15"/>
    <mergeCell ref="B12:B15"/>
    <mergeCell ref="C12:C15"/>
    <mergeCell ref="D12:D15"/>
    <mergeCell ref="A1:H1"/>
    <mergeCell ref="A2:A3"/>
    <mergeCell ref="B2:B3"/>
    <mergeCell ref="C2:C3"/>
    <mergeCell ref="D2:D3"/>
    <mergeCell ref="E2:E3"/>
    <mergeCell ref="F2:G2"/>
    <mergeCell ref="H2:H3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6"/>
  <sheetViews>
    <sheetView tabSelected="1" view="pageBreakPreview" topLeftCell="A33" zoomScaleNormal="100" zoomScaleSheetLayoutView="100" workbookViewId="0">
      <selection activeCell="A40" sqref="A40:A42"/>
    </sheetView>
  </sheetViews>
  <sheetFormatPr defaultRowHeight="12.75" x14ac:dyDescent="0.25"/>
  <cols>
    <col min="1" max="1" width="6.140625" style="31" customWidth="1"/>
    <col min="2" max="2" width="29.7109375" style="31" customWidth="1"/>
    <col min="3" max="3" width="16.5703125" style="31" customWidth="1"/>
    <col min="4" max="4" width="17.140625" style="31" customWidth="1"/>
    <col min="5" max="5" width="9.140625" style="31"/>
    <col min="6" max="6" width="10.42578125" style="31" customWidth="1"/>
    <col min="7" max="7" width="11.140625" style="31" customWidth="1"/>
    <col min="8" max="8" width="15.7109375" style="31" customWidth="1"/>
    <col min="9" max="16384" width="9.140625" style="31"/>
  </cols>
  <sheetData>
    <row r="1" spans="1:8" ht="31.5" customHeight="1" x14ac:dyDescent="0.25">
      <c r="A1" s="63" t="s">
        <v>70</v>
      </c>
      <c r="B1" s="63"/>
      <c r="C1" s="63"/>
      <c r="D1" s="63"/>
      <c r="E1" s="63"/>
      <c r="F1" s="63"/>
      <c r="G1" s="63"/>
      <c r="H1" s="63"/>
    </row>
    <row r="2" spans="1:8" ht="89.25" customHeight="1" x14ac:dyDescent="0.25">
      <c r="A2" s="64" t="s">
        <v>2</v>
      </c>
      <c r="B2" s="64" t="s">
        <v>0</v>
      </c>
      <c r="C2" s="65" t="s">
        <v>5</v>
      </c>
      <c r="D2" s="64" t="s">
        <v>22</v>
      </c>
      <c r="E2" s="64" t="s">
        <v>3</v>
      </c>
      <c r="F2" s="64" t="s">
        <v>4</v>
      </c>
      <c r="G2" s="64"/>
      <c r="H2" s="65" t="s">
        <v>21</v>
      </c>
    </row>
    <row r="3" spans="1:8" ht="18" customHeight="1" x14ac:dyDescent="0.25">
      <c r="A3" s="64"/>
      <c r="B3" s="64"/>
      <c r="C3" s="66"/>
      <c r="D3" s="64"/>
      <c r="E3" s="64"/>
      <c r="F3" s="32" t="s">
        <v>6</v>
      </c>
      <c r="G3" s="32" t="s">
        <v>15</v>
      </c>
      <c r="H3" s="66"/>
    </row>
    <row r="4" spans="1:8" ht="25.5" x14ac:dyDescent="0.25">
      <c r="A4" s="98">
        <v>1</v>
      </c>
      <c r="B4" s="85" t="s">
        <v>27</v>
      </c>
      <c r="C4" s="108">
        <v>2.9306000000000001</v>
      </c>
      <c r="D4" s="91">
        <v>26895701.879999999</v>
      </c>
      <c r="E4" s="43" t="s">
        <v>64</v>
      </c>
      <c r="F4" s="44" t="s">
        <v>50</v>
      </c>
      <c r="G4" s="43">
        <f>155/2</f>
        <v>77.5</v>
      </c>
      <c r="H4" s="107">
        <v>41090468.399999999</v>
      </c>
    </row>
    <row r="5" spans="1:8" ht="25.5" x14ac:dyDescent="0.25">
      <c r="A5" s="99"/>
      <c r="B5" s="86"/>
      <c r="C5" s="109"/>
      <c r="D5" s="92"/>
      <c r="E5" s="43" t="s">
        <v>52</v>
      </c>
      <c r="F5" s="43">
        <v>23.5</v>
      </c>
      <c r="G5" s="43">
        <v>231</v>
      </c>
      <c r="H5" s="107"/>
    </row>
    <row r="6" spans="1:8" ht="25.5" x14ac:dyDescent="0.25">
      <c r="A6" s="99"/>
      <c r="B6" s="86"/>
      <c r="C6" s="109"/>
      <c r="D6" s="92"/>
      <c r="E6" s="43" t="s">
        <v>55</v>
      </c>
      <c r="F6" s="44" t="s">
        <v>50</v>
      </c>
      <c r="G6" s="43">
        <f>25.49/2</f>
        <v>12.744999999999999</v>
      </c>
      <c r="H6" s="107"/>
    </row>
    <row r="7" spans="1:8" ht="25.5" x14ac:dyDescent="0.25">
      <c r="A7" s="99"/>
      <c r="B7" s="86"/>
      <c r="C7" s="109"/>
      <c r="D7" s="92"/>
      <c r="E7" s="43" t="s">
        <v>58</v>
      </c>
      <c r="F7" s="44" t="s">
        <v>50</v>
      </c>
      <c r="G7" s="43">
        <f>5.5/2</f>
        <v>2.75</v>
      </c>
      <c r="H7" s="107"/>
    </row>
    <row r="8" spans="1:8" ht="25.5" x14ac:dyDescent="0.25">
      <c r="A8" s="99"/>
      <c r="B8" s="87"/>
      <c r="C8" s="109"/>
      <c r="D8" s="92"/>
      <c r="E8" s="43" t="s">
        <v>61</v>
      </c>
      <c r="F8" s="44" t="s">
        <v>50</v>
      </c>
      <c r="G8" s="43">
        <f>6.9/2</f>
        <v>3.45</v>
      </c>
      <c r="H8" s="107"/>
    </row>
    <row r="9" spans="1:8" ht="25.5" x14ac:dyDescent="0.25">
      <c r="A9" s="99"/>
      <c r="B9" s="85" t="s">
        <v>28</v>
      </c>
      <c r="C9" s="109"/>
      <c r="D9" s="92"/>
      <c r="E9" s="43" t="s">
        <v>52</v>
      </c>
      <c r="F9" s="44" t="s">
        <v>50</v>
      </c>
      <c r="G9" s="43">
        <f>601/2</f>
        <v>300.5</v>
      </c>
      <c r="H9" s="107"/>
    </row>
    <row r="10" spans="1:8" ht="25.5" x14ac:dyDescent="0.25">
      <c r="A10" s="99"/>
      <c r="B10" s="86"/>
      <c r="C10" s="109"/>
      <c r="D10" s="92"/>
      <c r="E10" s="43" t="s">
        <v>55</v>
      </c>
      <c r="F10" s="44" t="s">
        <v>50</v>
      </c>
      <c r="G10" s="43">
        <f>70.8/2</f>
        <v>35.4</v>
      </c>
      <c r="H10" s="107"/>
    </row>
    <row r="11" spans="1:8" ht="25.5" x14ac:dyDescent="0.25">
      <c r="A11" s="99"/>
      <c r="B11" s="86"/>
      <c r="C11" s="109"/>
      <c r="D11" s="92"/>
      <c r="E11" s="43" t="s">
        <v>56</v>
      </c>
      <c r="F11" s="44" t="s">
        <v>50</v>
      </c>
      <c r="G11" s="43">
        <f>13.5/2</f>
        <v>6.75</v>
      </c>
      <c r="H11" s="107"/>
    </row>
    <row r="12" spans="1:8" ht="25.5" x14ac:dyDescent="0.25">
      <c r="A12" s="99"/>
      <c r="B12" s="86"/>
      <c r="C12" s="109"/>
      <c r="D12" s="92"/>
      <c r="E12" s="43" t="s">
        <v>61</v>
      </c>
      <c r="F12" s="44" t="s">
        <v>50</v>
      </c>
      <c r="G12" s="43">
        <f>7.5/2</f>
        <v>3.75</v>
      </c>
      <c r="H12" s="107"/>
    </row>
    <row r="13" spans="1:8" ht="25.5" customHeight="1" x14ac:dyDescent="0.25">
      <c r="A13" s="100"/>
      <c r="B13" s="87"/>
      <c r="C13" s="110"/>
      <c r="D13" s="93"/>
      <c r="E13" s="43" t="s">
        <v>63</v>
      </c>
      <c r="F13" s="44" t="s">
        <v>50</v>
      </c>
      <c r="G13" s="43">
        <f>6.2/2</f>
        <v>3.1</v>
      </c>
      <c r="H13" s="107"/>
    </row>
    <row r="14" spans="1:8" ht="97.5" customHeight="1" x14ac:dyDescent="0.25">
      <c r="A14" s="44">
        <v>2</v>
      </c>
      <c r="B14" s="51" t="s">
        <v>29</v>
      </c>
      <c r="C14" s="45">
        <v>0.8</v>
      </c>
      <c r="D14" s="40">
        <v>1869043.25</v>
      </c>
      <c r="E14" s="43" t="s">
        <v>55</v>
      </c>
      <c r="F14" s="43">
        <v>41.1</v>
      </c>
      <c r="G14" s="44" t="s">
        <v>50</v>
      </c>
      <c r="H14" s="53">
        <v>2813319.6</v>
      </c>
    </row>
    <row r="15" spans="1:8" ht="50.25" customHeight="1" x14ac:dyDescent="0.25">
      <c r="A15" s="98">
        <v>3</v>
      </c>
      <c r="B15" s="104" t="s">
        <v>30</v>
      </c>
      <c r="C15" s="111">
        <v>2.8</v>
      </c>
      <c r="D15" s="91">
        <v>29557273.670000002</v>
      </c>
      <c r="E15" s="35" t="s">
        <v>62</v>
      </c>
      <c r="F15" s="43">
        <v>145.19999999999999</v>
      </c>
      <c r="G15" s="35">
        <v>441.6</v>
      </c>
      <c r="H15" s="91">
        <v>44703351.600000001</v>
      </c>
    </row>
    <row r="16" spans="1:8" ht="51" customHeight="1" x14ac:dyDescent="0.25">
      <c r="A16" s="99"/>
      <c r="B16" s="106"/>
      <c r="C16" s="112"/>
      <c r="D16" s="92"/>
      <c r="E16" s="35" t="s">
        <v>61</v>
      </c>
      <c r="F16" s="46">
        <v>2</v>
      </c>
      <c r="G16" s="35">
        <v>7.6</v>
      </c>
      <c r="H16" s="92"/>
    </row>
    <row r="17" spans="1:8" ht="103.5" customHeight="1" x14ac:dyDescent="0.25">
      <c r="A17" s="100"/>
      <c r="B17" s="33" t="s">
        <v>33</v>
      </c>
      <c r="C17" s="113"/>
      <c r="D17" s="93"/>
      <c r="E17" s="35" t="s">
        <v>55</v>
      </c>
      <c r="F17" s="35">
        <v>19.5</v>
      </c>
      <c r="G17" s="44" t="s">
        <v>50</v>
      </c>
      <c r="H17" s="93"/>
    </row>
    <row r="18" spans="1:8" ht="65.25" customHeight="1" x14ac:dyDescent="0.25">
      <c r="A18" s="44">
        <v>4</v>
      </c>
      <c r="B18" s="33" t="s">
        <v>31</v>
      </c>
      <c r="C18" s="40">
        <v>0.86</v>
      </c>
      <c r="D18" s="40">
        <v>2104197.0699999998</v>
      </c>
      <c r="E18" s="38" t="s">
        <v>51</v>
      </c>
      <c r="F18" s="38">
        <f>70.3</f>
        <v>70.3</v>
      </c>
      <c r="G18" s="44" t="s">
        <v>50</v>
      </c>
      <c r="H18" s="53">
        <v>2643880</v>
      </c>
    </row>
    <row r="19" spans="1:8" ht="81.75" customHeight="1" x14ac:dyDescent="0.25">
      <c r="A19" s="44">
        <v>5</v>
      </c>
      <c r="B19" s="33" t="s">
        <v>32</v>
      </c>
      <c r="C19" s="54">
        <v>0.76286399999999999</v>
      </c>
      <c r="D19" s="40">
        <v>13170217.1</v>
      </c>
      <c r="E19" s="35" t="s">
        <v>60</v>
      </c>
      <c r="F19" s="35">
        <v>76.8</v>
      </c>
      <c r="G19" s="46">
        <v>65.5</v>
      </c>
      <c r="H19" s="41">
        <v>31484440.800000001</v>
      </c>
    </row>
    <row r="20" spans="1:8" ht="81" customHeight="1" x14ac:dyDescent="0.25">
      <c r="A20" s="44">
        <v>6</v>
      </c>
      <c r="B20" s="51" t="s">
        <v>34</v>
      </c>
      <c r="C20" s="47">
        <v>0.17250199999999999</v>
      </c>
      <c r="D20" s="40">
        <v>97658.53</v>
      </c>
      <c r="E20" s="35" t="s">
        <v>59</v>
      </c>
      <c r="F20" s="44" t="s">
        <v>50</v>
      </c>
      <c r="G20" s="35">
        <v>12.9</v>
      </c>
      <c r="H20" s="53">
        <v>988296.32</v>
      </c>
    </row>
    <row r="21" spans="1:8" ht="66.75" customHeight="1" x14ac:dyDescent="0.25">
      <c r="A21" s="44">
        <v>7</v>
      </c>
      <c r="B21" s="51" t="s">
        <v>35</v>
      </c>
      <c r="C21" s="40">
        <v>0.98</v>
      </c>
      <c r="D21" s="40">
        <v>358892.18</v>
      </c>
      <c r="E21" s="35" t="s">
        <v>53</v>
      </c>
      <c r="F21" s="44" t="s">
        <v>50</v>
      </c>
      <c r="G21" s="35">
        <v>9.1999999999999993</v>
      </c>
      <c r="H21" s="40">
        <v>2756989.43</v>
      </c>
    </row>
    <row r="22" spans="1:8" ht="34.5" customHeight="1" x14ac:dyDescent="0.25">
      <c r="A22" s="98">
        <v>8</v>
      </c>
      <c r="B22" s="104" t="s">
        <v>36</v>
      </c>
      <c r="C22" s="108">
        <f>1.102498+3.512789</f>
        <v>4.6152870000000004</v>
      </c>
      <c r="D22" s="91">
        <v>10304080</v>
      </c>
      <c r="E22" s="36" t="s">
        <v>55</v>
      </c>
      <c r="F22" s="42">
        <v>74.5</v>
      </c>
      <c r="G22" s="44" t="s">
        <v>50</v>
      </c>
      <c r="H22" s="101">
        <v>15676841.630000001</v>
      </c>
    </row>
    <row r="23" spans="1:8" ht="34.5" customHeight="1" x14ac:dyDescent="0.25">
      <c r="A23" s="99"/>
      <c r="B23" s="105"/>
      <c r="C23" s="109"/>
      <c r="D23" s="92"/>
      <c r="E23" s="36" t="s">
        <v>54</v>
      </c>
      <c r="F23" s="36">
        <v>69</v>
      </c>
      <c r="G23" s="44" t="s">
        <v>50</v>
      </c>
      <c r="H23" s="102"/>
    </row>
    <row r="24" spans="1:8" ht="34.5" customHeight="1" x14ac:dyDescent="0.25">
      <c r="A24" s="99"/>
      <c r="B24" s="105"/>
      <c r="C24" s="109"/>
      <c r="D24" s="92"/>
      <c r="E24" s="36" t="s">
        <v>56</v>
      </c>
      <c r="F24" s="36">
        <v>25</v>
      </c>
      <c r="G24" s="44" t="s">
        <v>50</v>
      </c>
      <c r="H24" s="102"/>
    </row>
    <row r="25" spans="1:8" ht="34.5" customHeight="1" x14ac:dyDescent="0.25">
      <c r="A25" s="99"/>
      <c r="B25" s="105"/>
      <c r="C25" s="109"/>
      <c r="D25" s="92"/>
      <c r="E25" s="36" t="s">
        <v>58</v>
      </c>
      <c r="F25" s="36">
        <v>58</v>
      </c>
      <c r="G25" s="44" t="s">
        <v>50</v>
      </c>
      <c r="H25" s="102"/>
    </row>
    <row r="26" spans="1:8" ht="34.5" customHeight="1" x14ac:dyDescent="0.25">
      <c r="A26" s="100"/>
      <c r="B26" s="106"/>
      <c r="C26" s="110"/>
      <c r="D26" s="93"/>
      <c r="E26" s="36" t="s">
        <v>57</v>
      </c>
      <c r="F26" s="36">
        <v>95</v>
      </c>
      <c r="G26" s="44" t="s">
        <v>50</v>
      </c>
      <c r="H26" s="103"/>
    </row>
    <row r="27" spans="1:8" ht="50.25" customHeight="1" x14ac:dyDescent="0.25">
      <c r="A27" s="98">
        <v>9</v>
      </c>
      <c r="B27" s="104" t="s">
        <v>37</v>
      </c>
      <c r="C27" s="108">
        <v>4.3578999999999999</v>
      </c>
      <c r="D27" s="91">
        <v>24256290.699999999</v>
      </c>
      <c r="E27" s="35" t="s">
        <v>65</v>
      </c>
      <c r="F27" s="35">
        <v>345.64</v>
      </c>
      <c r="G27" s="43">
        <v>129.65</v>
      </c>
      <c r="H27" s="101">
        <v>36390786</v>
      </c>
    </row>
    <row r="28" spans="1:8" ht="57.75" customHeight="1" x14ac:dyDescent="0.25">
      <c r="A28" s="100"/>
      <c r="B28" s="106"/>
      <c r="C28" s="110"/>
      <c r="D28" s="93"/>
      <c r="E28" s="35" t="s">
        <v>66</v>
      </c>
      <c r="F28" s="35">
        <f>36.7</f>
        <v>36.700000000000003</v>
      </c>
      <c r="G28" s="44" t="s">
        <v>50</v>
      </c>
      <c r="H28" s="103"/>
    </row>
    <row r="29" spans="1:8" ht="70.5" customHeight="1" x14ac:dyDescent="0.25">
      <c r="A29" s="44">
        <v>10</v>
      </c>
      <c r="B29" s="52" t="s">
        <v>38</v>
      </c>
      <c r="C29" s="47">
        <v>0.438</v>
      </c>
      <c r="D29" s="40">
        <v>595416.57999999996</v>
      </c>
      <c r="E29" s="35" t="s">
        <v>67</v>
      </c>
      <c r="F29" s="44" t="s">
        <v>50</v>
      </c>
      <c r="G29" s="35">
        <v>15.3</v>
      </c>
      <c r="H29" s="53">
        <v>1674928.5</v>
      </c>
    </row>
    <row r="30" spans="1:8" ht="26.25" customHeight="1" x14ac:dyDescent="0.25">
      <c r="A30" s="98">
        <v>11</v>
      </c>
      <c r="B30" s="118" t="s">
        <v>39</v>
      </c>
      <c r="C30" s="119">
        <v>2.196E-2</v>
      </c>
      <c r="D30" s="91">
        <v>329398.15000000002</v>
      </c>
      <c r="E30" s="35" t="s">
        <v>68</v>
      </c>
      <c r="F30" s="44" t="s">
        <v>50</v>
      </c>
      <c r="G30" s="35">
        <f>5.8</f>
        <v>5.8</v>
      </c>
      <c r="H30" s="101">
        <v>550</v>
      </c>
    </row>
    <row r="31" spans="1:8" ht="26.25" customHeight="1" x14ac:dyDescent="0.25">
      <c r="A31" s="100"/>
      <c r="B31" s="118"/>
      <c r="C31" s="120"/>
      <c r="D31" s="93"/>
      <c r="E31" s="35" t="s">
        <v>69</v>
      </c>
      <c r="F31" s="44" t="s">
        <v>50</v>
      </c>
      <c r="G31" s="35">
        <f>11.3</f>
        <v>11.3</v>
      </c>
      <c r="H31" s="103"/>
    </row>
    <row r="32" spans="1:8" ht="25.5" customHeight="1" x14ac:dyDescent="0.25">
      <c r="A32" s="98">
        <v>12</v>
      </c>
      <c r="B32" s="114" t="s">
        <v>40</v>
      </c>
      <c r="C32" s="91">
        <v>1.08</v>
      </c>
      <c r="D32" s="91">
        <v>6282988.1200000001</v>
      </c>
      <c r="E32" s="36" t="s">
        <v>52</v>
      </c>
      <c r="F32" s="42">
        <v>15.2</v>
      </c>
      <c r="G32" s="44" t="s">
        <v>50</v>
      </c>
      <c r="H32" s="101">
        <v>54031438.899999999</v>
      </c>
    </row>
    <row r="33" spans="1:8" ht="25.5" customHeight="1" x14ac:dyDescent="0.25">
      <c r="A33" s="99"/>
      <c r="B33" s="115"/>
      <c r="C33" s="92"/>
      <c r="D33" s="92"/>
      <c r="E33" s="36" t="s">
        <v>55</v>
      </c>
      <c r="F33" s="42">
        <v>93.8</v>
      </c>
      <c r="G33" s="44" t="s">
        <v>50</v>
      </c>
      <c r="H33" s="102"/>
    </row>
    <row r="34" spans="1:8" ht="25.5" customHeight="1" x14ac:dyDescent="0.25">
      <c r="A34" s="99"/>
      <c r="B34" s="115"/>
      <c r="C34" s="92"/>
      <c r="D34" s="92"/>
      <c r="E34" s="36" t="s">
        <v>54</v>
      </c>
      <c r="F34" s="44" t="s">
        <v>50</v>
      </c>
      <c r="G34" s="42">
        <v>25.8</v>
      </c>
      <c r="H34" s="102"/>
    </row>
    <row r="35" spans="1:8" ht="35.25" customHeight="1" x14ac:dyDescent="0.25">
      <c r="A35" s="99"/>
      <c r="B35" s="116"/>
      <c r="C35" s="92"/>
      <c r="D35" s="92"/>
      <c r="E35" s="36" t="s">
        <v>56</v>
      </c>
      <c r="F35" s="44" t="s">
        <v>50</v>
      </c>
      <c r="G35" s="42">
        <v>10.199999999999999</v>
      </c>
      <c r="H35" s="102"/>
    </row>
    <row r="36" spans="1:8" ht="86.25" customHeight="1" x14ac:dyDescent="0.25">
      <c r="A36" s="100"/>
      <c r="B36" s="50" t="s">
        <v>41</v>
      </c>
      <c r="C36" s="40">
        <v>1.0840000000000001</v>
      </c>
      <c r="D36" s="93"/>
      <c r="E36" s="37" t="s">
        <v>56</v>
      </c>
      <c r="F36" s="44" t="s">
        <v>50</v>
      </c>
      <c r="G36" s="39">
        <v>28.5</v>
      </c>
      <c r="H36" s="102"/>
    </row>
    <row r="37" spans="1:8" ht="40.5" customHeight="1" x14ac:dyDescent="0.25">
      <c r="A37" s="98">
        <v>13</v>
      </c>
      <c r="B37" s="117" t="s">
        <v>42</v>
      </c>
      <c r="C37" s="108">
        <v>1.0840000000000001</v>
      </c>
      <c r="D37" s="91">
        <v>1721418.01</v>
      </c>
      <c r="E37" s="36" t="s">
        <v>56</v>
      </c>
      <c r="F37" s="44" t="s">
        <v>50</v>
      </c>
      <c r="G37" s="42">
        <v>26</v>
      </c>
      <c r="H37" s="102"/>
    </row>
    <row r="38" spans="1:8" ht="40.5" customHeight="1" x14ac:dyDescent="0.25">
      <c r="A38" s="99"/>
      <c r="B38" s="117"/>
      <c r="C38" s="110"/>
      <c r="D38" s="92"/>
      <c r="E38" s="36" t="s">
        <v>54</v>
      </c>
      <c r="F38" s="42">
        <v>19.2</v>
      </c>
      <c r="G38" s="42">
        <v>3.4</v>
      </c>
      <c r="H38" s="102"/>
    </row>
    <row r="39" spans="1:8" ht="81" customHeight="1" x14ac:dyDescent="0.25">
      <c r="A39" s="100"/>
      <c r="B39" s="50" t="s">
        <v>43</v>
      </c>
      <c r="C39" s="48">
        <v>1.0840000000000001</v>
      </c>
      <c r="D39" s="93"/>
      <c r="E39" s="36" t="s">
        <v>56</v>
      </c>
      <c r="F39" s="44" t="s">
        <v>50</v>
      </c>
      <c r="G39" s="39">
        <v>12.3</v>
      </c>
      <c r="H39" s="103"/>
    </row>
    <row r="40" spans="1:8" ht="31.5" customHeight="1" x14ac:dyDescent="0.25">
      <c r="A40" s="98">
        <v>14</v>
      </c>
      <c r="B40" s="122" t="s">
        <v>44</v>
      </c>
      <c r="C40" s="124">
        <v>0.77200000000000002</v>
      </c>
      <c r="D40" s="91">
        <v>11978081</v>
      </c>
      <c r="E40" s="35" t="s">
        <v>46</v>
      </c>
      <c r="F40" s="34">
        <v>366.14499999999998</v>
      </c>
      <c r="G40" s="43">
        <v>45.25</v>
      </c>
      <c r="H40" s="121">
        <v>2171832.4900000002</v>
      </c>
    </row>
    <row r="41" spans="1:8" ht="36.75" customHeight="1" x14ac:dyDescent="0.25">
      <c r="A41" s="99"/>
      <c r="B41" s="123"/>
      <c r="C41" s="124"/>
      <c r="D41" s="92"/>
      <c r="E41" s="35" t="s">
        <v>47</v>
      </c>
      <c r="F41" s="34">
        <f>14.28/2</f>
        <v>7.14</v>
      </c>
      <c r="G41" s="44" t="s">
        <v>50</v>
      </c>
      <c r="H41" s="121"/>
    </row>
    <row r="42" spans="1:8" ht="48.75" customHeight="1" x14ac:dyDescent="0.25">
      <c r="A42" s="100"/>
      <c r="B42" s="33" t="s">
        <v>45</v>
      </c>
      <c r="C42" s="48">
        <v>0.54600000000000004</v>
      </c>
      <c r="D42" s="93"/>
      <c r="E42" s="35" t="s">
        <v>47</v>
      </c>
      <c r="F42" s="34">
        <f>82.6/2</f>
        <v>41.3</v>
      </c>
      <c r="G42" s="44" t="s">
        <v>50</v>
      </c>
      <c r="H42" s="53">
        <v>1536036.97</v>
      </c>
    </row>
    <row r="43" spans="1:8" s="29" customFormat="1" ht="30" customHeight="1" x14ac:dyDescent="0.25">
      <c r="A43" s="126" t="s">
        <v>1</v>
      </c>
      <c r="B43" s="126"/>
      <c r="C43" s="55">
        <f>SUM(C4:C42)</f>
        <v>24.389112999999998</v>
      </c>
      <c r="D43" s="55">
        <f>SUM(D4:D42)</f>
        <v>129520656.24000002</v>
      </c>
      <c r="E43" s="56" t="s">
        <v>25</v>
      </c>
      <c r="F43" s="26">
        <f>SUM(F4:F42)</f>
        <v>1625.0250000000001</v>
      </c>
      <c r="G43" s="26">
        <f>SUM(G9:G42)</f>
        <v>1199.8</v>
      </c>
      <c r="H43" s="26">
        <f>SUM(H4:H42)</f>
        <v>237963160.64000002</v>
      </c>
    </row>
    <row r="44" spans="1:8" s="16" customFormat="1" ht="26.25" customHeight="1" x14ac:dyDescent="0.25">
      <c r="A44" s="127" t="s">
        <v>8</v>
      </c>
      <c r="B44" s="127"/>
      <c r="C44" s="127"/>
      <c r="D44" s="127"/>
      <c r="E44" s="43" t="s">
        <v>7</v>
      </c>
      <c r="F44" s="62">
        <v>2717.9989999999998</v>
      </c>
      <c r="G44" s="62">
        <v>3176.7069999999999</v>
      </c>
      <c r="H44" s="57"/>
    </row>
    <row r="45" spans="1:8" s="16" customFormat="1" ht="32.25" customHeight="1" x14ac:dyDescent="0.25">
      <c r="A45" s="127" t="s">
        <v>48</v>
      </c>
      <c r="B45" s="127"/>
      <c r="C45" s="127"/>
      <c r="D45" s="127"/>
      <c r="E45" s="128">
        <f>D43/C43</f>
        <v>5310593.1421122216</v>
      </c>
      <c r="F45" s="129"/>
      <c r="G45" s="130"/>
      <c r="H45" s="57"/>
    </row>
    <row r="46" spans="1:8" s="16" customFormat="1" ht="30" customHeight="1" x14ac:dyDescent="0.25">
      <c r="A46" s="77" t="s">
        <v>49</v>
      </c>
      <c r="B46" s="77"/>
      <c r="C46" s="77"/>
      <c r="D46" s="77"/>
      <c r="E46" s="78">
        <f>E45*1.2</f>
        <v>6372711.7705346653</v>
      </c>
      <c r="F46" s="79"/>
      <c r="G46" s="80"/>
      <c r="H46" s="10"/>
    </row>
    <row r="47" spans="1:8" ht="15" customHeight="1" x14ac:dyDescent="0.25">
      <c r="A47" s="5"/>
      <c r="B47" s="5"/>
      <c r="C47" s="6"/>
      <c r="D47" s="5"/>
      <c r="E47" s="7"/>
      <c r="F47" s="8"/>
      <c r="G47" s="8"/>
      <c r="H47" s="9"/>
    </row>
    <row r="50" spans="1:8" s="49" customFormat="1" x14ac:dyDescent="0.25"/>
    <row r="51" spans="1:8" s="49" customFormat="1" x14ac:dyDescent="0.25"/>
    <row r="52" spans="1:8" s="49" customFormat="1" x14ac:dyDescent="0.25"/>
    <row r="53" spans="1:8" ht="15" customHeight="1" x14ac:dyDescent="0.25">
      <c r="A53" s="58"/>
      <c r="B53" s="125" t="s">
        <v>71</v>
      </c>
      <c r="C53" s="125"/>
      <c r="D53" s="125"/>
      <c r="E53" s="125"/>
      <c r="F53" s="125"/>
      <c r="G53" s="125"/>
      <c r="H53" s="58"/>
    </row>
    <row r="54" spans="1:8" x14ac:dyDescent="0.25">
      <c r="B54" s="59"/>
      <c r="C54" s="59"/>
      <c r="D54" s="59"/>
      <c r="E54" s="59"/>
      <c r="F54" s="59"/>
      <c r="G54" s="59"/>
    </row>
    <row r="55" spans="1:8" x14ac:dyDescent="0.25">
      <c r="B55" s="59"/>
      <c r="C55" s="60"/>
      <c r="D55" s="61"/>
      <c r="E55" s="61"/>
      <c r="F55" s="61"/>
      <c r="G55" s="61"/>
      <c r="H55" s="2"/>
    </row>
    <row r="56" spans="1:8" x14ac:dyDescent="0.25">
      <c r="A56" s="58"/>
      <c r="B56" s="125" t="s">
        <v>72</v>
      </c>
      <c r="C56" s="125"/>
      <c r="D56" s="125"/>
      <c r="E56" s="125"/>
      <c r="F56" s="125"/>
      <c r="G56" s="125"/>
      <c r="H56" s="58"/>
    </row>
  </sheetData>
  <mergeCells count="56">
    <mergeCell ref="C40:C41"/>
    <mergeCell ref="B53:G53"/>
    <mergeCell ref="B56:G56"/>
    <mergeCell ref="A40:A42"/>
    <mergeCell ref="A30:A31"/>
    <mergeCell ref="A43:B43"/>
    <mergeCell ref="A44:D44"/>
    <mergeCell ref="A45:D45"/>
    <mergeCell ref="E45:G45"/>
    <mergeCell ref="A46:D46"/>
    <mergeCell ref="E46:G46"/>
    <mergeCell ref="A32:A36"/>
    <mergeCell ref="A37:A39"/>
    <mergeCell ref="H30:H31"/>
    <mergeCell ref="D37:D39"/>
    <mergeCell ref="D40:D42"/>
    <mergeCell ref="B32:B35"/>
    <mergeCell ref="B37:B38"/>
    <mergeCell ref="D32:D36"/>
    <mergeCell ref="C37:C38"/>
    <mergeCell ref="B30:B31"/>
    <mergeCell ref="C30:C31"/>
    <mergeCell ref="D30:D31"/>
    <mergeCell ref="H40:H41"/>
    <mergeCell ref="B40:B41"/>
    <mergeCell ref="C32:C35"/>
    <mergeCell ref="H32:H39"/>
    <mergeCell ref="B4:B8"/>
    <mergeCell ref="H4:H13"/>
    <mergeCell ref="C4:C13"/>
    <mergeCell ref="D4:D13"/>
    <mergeCell ref="A4:A13"/>
    <mergeCell ref="B9:B13"/>
    <mergeCell ref="A1:H1"/>
    <mergeCell ref="A2:A3"/>
    <mergeCell ref="B2:B3"/>
    <mergeCell ref="C2:C3"/>
    <mergeCell ref="D2:D3"/>
    <mergeCell ref="E2:E3"/>
    <mergeCell ref="F2:G2"/>
    <mergeCell ref="H2:H3"/>
    <mergeCell ref="H15:H17"/>
    <mergeCell ref="A22:A26"/>
    <mergeCell ref="H22:H26"/>
    <mergeCell ref="A27:A28"/>
    <mergeCell ref="H27:H28"/>
    <mergeCell ref="B22:B26"/>
    <mergeCell ref="B27:B28"/>
    <mergeCell ref="C15:C17"/>
    <mergeCell ref="D15:D17"/>
    <mergeCell ref="A15:A17"/>
    <mergeCell ref="D22:D26"/>
    <mergeCell ref="C27:C28"/>
    <mergeCell ref="D27:D28"/>
    <mergeCell ref="C22:C26"/>
    <mergeCell ref="B15:B16"/>
  </mergeCells>
  <pageMargins left="0.9055118110236221" right="0.70866141732283472" top="0.35433070866141736" bottom="0.35433070866141736" header="0.31496062992125984" footer="0.31496062992125984"/>
  <pageSetup paperSize="9" scale="70" orientation="portrait" r:id="rId1"/>
  <ignoredErrors>
    <ignoredError sqref="G43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2018</vt:lpstr>
      <vt:lpstr>2019</vt:lpstr>
      <vt:lpstr>'2019'!Заголовки_для_печати</vt:lpstr>
      <vt:lpstr>'2018'!Область_печати</vt:lpstr>
      <vt:lpstr>'2019'!Область_печати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Хлынова Ирина Владимировна</dc:creator>
  <cp:lastModifiedBy>Иванова Динара Дамировна</cp:lastModifiedBy>
  <cp:lastPrinted>2020-04-22T08:22:12Z</cp:lastPrinted>
  <dcterms:created xsi:type="dcterms:W3CDTF">2012-02-10T09:21:10Z</dcterms:created>
  <dcterms:modified xsi:type="dcterms:W3CDTF">2020-04-29T06:04:56Z</dcterms:modified>
</cp:coreProperties>
</file>