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89" activeTab="0"/>
  </bookViews>
  <sheets>
    <sheet name="оригинал " sheetId="1" r:id="rId1"/>
    <sheet name="АТХ" sheetId="2" r:id="rId2"/>
    <sheet name="Бухгалтерия" sheetId="3" r:id="rId3"/>
    <sheet name="Завхоз" sheetId="4" r:id="rId4"/>
    <sheet name="Здравпункт" sheetId="5" r:id="rId5"/>
    <sheet name="Канцелярия" sheetId="6" r:id="rId6"/>
    <sheet name="КИПиА" sheetId="7" r:id="rId7"/>
    <sheet name="КПО" sheetId="8" r:id="rId8"/>
    <sheet name="ОИТ" sheetId="9" r:id="rId9"/>
    <sheet name="ОРиР" sheetId="10" r:id="rId10"/>
    <sheet name="ОКС" sheetId="11" r:id="rId11"/>
    <sheet name="СБиР" sheetId="12" r:id="rId12"/>
    <sheet name="ПГС" sheetId="13" r:id="rId13"/>
    <sheet name="ПСН" sheetId="14" r:id="rId14"/>
    <sheet name="ПСЭХ" sheetId="15" r:id="rId15"/>
    <sheet name="ПТО" sheetId="16" r:id="rId16"/>
    <sheet name="ПХС" sheetId="17" r:id="rId17"/>
    <sheet name="ПО" sheetId="18" r:id="rId18"/>
    <sheet name="СПК" sheetId="19" r:id="rId19"/>
    <sheet name="СУП" sheetId="20" r:id="rId20"/>
    <sheet name="СОТ" sheetId="21" r:id="rId21"/>
    <sheet name="Штаб ГО" sheetId="22" r:id="rId22"/>
    <sheet name="Горсвет" sheetId="23" r:id="rId23"/>
    <sheet name="ОСР" sheetId="24" r:id="rId24"/>
  </sheets>
  <externalReferences>
    <externalReference r:id="rId27"/>
  </externalReferences>
  <definedNames/>
  <calcPr fullCalcOnLoad="1"/>
</workbook>
</file>

<file path=xl/comments1.xml><?xml version="1.0" encoding="utf-8"?>
<comments xmlns="http://schemas.openxmlformats.org/spreadsheetml/2006/main">
  <authors>
    <author>ОМТС-Миляуша</author>
  </authors>
  <commentList>
    <comment ref="A1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не смп 51</t>
        </r>
      </text>
    </comment>
    <comment ref="A1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52 смп</t>
        </r>
      </text>
    </comment>
    <comment ref="A1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54 смп</t>
        </r>
      </text>
    </comment>
    <comment ref="A1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55 смп</t>
        </r>
      </text>
    </comment>
    <comment ref="A2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58 смп</t>
        </r>
      </text>
    </comment>
    <comment ref="A2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59 не смп</t>
        </r>
      </text>
    </comment>
    <comment ref="A2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60 смп</t>
        </r>
      </text>
    </comment>
    <comment ref="A2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61 смп</t>
        </r>
      </text>
    </comment>
    <comment ref="A2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62 не смп</t>
        </r>
      </text>
    </comment>
    <comment ref="A2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63 смп</t>
        </r>
      </text>
    </comment>
    <comment ref="A2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64 смп</t>
        </r>
      </text>
    </comment>
    <comment ref="A2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65 смп</t>
        </r>
      </text>
    </comment>
    <comment ref="A2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66 смп</t>
        </r>
      </text>
    </comment>
    <comment ref="A2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67 смп</t>
        </r>
      </text>
    </comment>
    <comment ref="A3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68 смп</t>
        </r>
      </text>
    </comment>
    <comment ref="A3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69 смп</t>
        </r>
      </text>
    </comment>
    <comment ref="A3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70 не смп</t>
        </r>
      </text>
    </comment>
    <comment ref="A3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71 не смп</t>
        </r>
      </text>
    </comment>
    <comment ref="A3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72 смп</t>
        </r>
      </text>
    </comment>
    <comment ref="A3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73 смп</t>
        </r>
      </text>
    </comment>
    <comment ref="A3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74 смп</t>
        </r>
      </text>
    </comment>
    <comment ref="A3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75 смп</t>
        </r>
      </text>
    </comment>
    <comment ref="A3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76 смп</t>
        </r>
      </text>
    </comment>
    <comment ref="A3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77 смп</t>
        </r>
      </text>
    </comment>
    <comment ref="A4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78 смп</t>
        </r>
      </text>
    </comment>
    <comment ref="A4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79 смп</t>
        </r>
      </text>
    </comment>
    <comment ref="A4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80 смп</t>
        </r>
      </text>
    </comment>
    <comment ref="A4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81 смп</t>
        </r>
      </text>
    </comment>
    <comment ref="A4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82 смп</t>
        </r>
      </text>
    </comment>
    <comment ref="A4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83 смп</t>
        </r>
      </text>
    </comment>
    <comment ref="A4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84 смп</t>
        </r>
      </text>
    </comment>
    <comment ref="A4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85 не смп</t>
        </r>
      </text>
    </comment>
    <comment ref="A4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86 смп</t>
        </r>
      </text>
    </comment>
    <comment ref="A4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87 смп</t>
        </r>
      </text>
    </comment>
    <comment ref="A5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88 смп</t>
        </r>
      </text>
    </comment>
    <comment ref="A5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89 не смп</t>
        </r>
      </text>
    </comment>
    <comment ref="A5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90 не смп</t>
        </r>
      </text>
    </comment>
    <comment ref="A5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91 смп</t>
        </r>
      </text>
    </comment>
    <comment ref="A5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92 не смп</t>
        </r>
      </text>
    </comment>
    <comment ref="A5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93 не смп</t>
        </r>
      </text>
    </comment>
    <comment ref="A5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94 не смп</t>
        </r>
      </text>
    </comment>
    <comment ref="A5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95 смп</t>
        </r>
      </text>
    </comment>
    <comment ref="A5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96 смп</t>
        </r>
      </text>
    </comment>
    <comment ref="A5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97 не смп</t>
        </r>
      </text>
    </comment>
    <comment ref="A6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98 не смп</t>
        </r>
      </text>
    </comment>
    <comment ref="A6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99 смп</t>
        </r>
      </text>
    </comment>
    <comment ref="A6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100 смп</t>
        </r>
      </text>
    </comment>
    <comment ref="A6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101 смп</t>
        </r>
      </text>
    </comment>
    <comment ref="A6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102 смп</t>
        </r>
      </text>
    </comment>
    <comment ref="A6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103 смп</t>
        </r>
      </text>
    </comment>
    <comment ref="A6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104 смп</t>
        </r>
      </text>
    </comment>
    <comment ref="A6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105 смп</t>
        </r>
      </text>
    </comment>
    <comment ref="A6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106 смп</t>
        </r>
      </text>
    </comment>
    <comment ref="A6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107 смп</t>
        </r>
      </text>
    </comment>
    <comment ref="A7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108 не смп</t>
        </r>
      </text>
    </comment>
    <comment ref="A7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109 смп</t>
        </r>
      </text>
    </comment>
    <comment ref="A7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110 смп</t>
        </r>
      </text>
    </comment>
    <comment ref="A7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111 смп</t>
        </r>
      </text>
    </comment>
    <comment ref="A7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112 смп</t>
        </r>
      </text>
    </comment>
    <comment ref="A75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113 смп</t>
        </r>
      </text>
    </comment>
    <comment ref="A76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114 смп</t>
        </r>
      </text>
    </comment>
    <comment ref="A77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115 смп</t>
        </r>
      </text>
    </comment>
    <comment ref="A78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116 смп</t>
        </r>
      </text>
    </comment>
    <comment ref="A79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117 смп</t>
        </r>
      </text>
    </comment>
    <comment ref="A80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118 смп</t>
        </r>
      </text>
    </comment>
    <comment ref="A81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119 смп</t>
        </r>
      </text>
    </comment>
    <comment ref="A82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120 смп</t>
        </r>
      </text>
    </comment>
    <comment ref="A83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121 смп</t>
        </r>
      </text>
    </comment>
    <comment ref="A84" authorId="0">
      <text>
        <r>
          <rPr>
            <b/>
            <sz val="9"/>
            <rFont val="Tahoma"/>
            <family val="0"/>
          </rPr>
          <t>ОМТС-Миляуша:</t>
        </r>
        <r>
          <rPr>
            <sz val="9"/>
            <rFont val="Tahoma"/>
            <family val="0"/>
          </rPr>
          <t xml:space="preserve">
122 смп</t>
        </r>
      </text>
    </comment>
  </commentList>
</comments>
</file>

<file path=xl/sharedStrings.xml><?xml version="1.0" encoding="utf-8"?>
<sst xmlns="http://schemas.openxmlformats.org/spreadsheetml/2006/main" count="3166" uniqueCount="539">
  <si>
    <t>IVквартал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</si>
  <si>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</si>
  <si>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</si>
  <si>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</si>
  <si>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</si>
  <si>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kazenergo.omts@yandex.ru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</si>
  <si>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</si>
  <si>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</si>
  <si>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</si>
  <si>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</si>
  <si>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</si>
  <si>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</si>
  <si>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</si>
  <si>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</si>
  <si>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</si>
  <si>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</si>
  <si>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товарам,работам,услугам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</si>
  <si>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</si>
  <si>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</si>
  <si>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</si>
  <si>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</si>
  <si>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</si>
  <si>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</si>
  <si>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</si>
  <si>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</si>
  <si>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закупке(месяц, год)</t>
  </si>
  <si>
    <t>да/нет</t>
  </si>
  <si>
    <t>I квартал</t>
  </si>
  <si>
    <t>II квартал</t>
  </si>
  <si>
    <t>III квартал</t>
  </si>
  <si>
    <t>420021, Татарстан, Казань, Габдуллы Тукая, дом 162</t>
  </si>
  <si>
    <t>Срок исполнения договора (месяц, год)</t>
  </si>
  <si>
    <t>7-843-211-09-36</t>
  </si>
  <si>
    <t>1659143468</t>
  </si>
  <si>
    <t>Акционерное общество "Казэнерго"</t>
  </si>
  <si>
    <t>Генеральный директор
АО "Казэнерго"              _________________ /Р.Р. Абдулхаков/</t>
  </si>
  <si>
    <t xml:space="preserve">ПЛАН ЗАКУПКИ ТОВАРОВ, РАБОТ, УСЛУГ
на 2019 год (на период с 01.01.2019 по 31.12.2019)
</t>
  </si>
  <si>
    <t>Приложение №1 
к Приказу № 793-кл от "07" ноября 2018г.</t>
  </si>
  <si>
    <t>ПЛАН ЗАКУПКИ ТОВАРОВ, РАБОТ, УСЛУГ
на 2019 год (на период с 01.01.2019 по 31.12.2019)</t>
  </si>
  <si>
    <t>69.20.1</t>
  </si>
  <si>
    <t>Услуги финансового аудита</t>
  </si>
  <si>
    <t>необходимые требования будут указаны в документации.</t>
  </si>
  <si>
    <t>шт.</t>
  </si>
  <si>
    <t>январь 2019</t>
  </si>
  <si>
    <t>запрос предложения</t>
  </si>
  <si>
    <t>да</t>
  </si>
  <si>
    <t>45.20.3</t>
  </si>
  <si>
    <t>оказание услуг по мойке грузового транспорта</t>
  </si>
  <si>
    <t>Соответствие ТЗ</t>
  </si>
  <si>
    <t>45.31</t>
  </si>
  <si>
    <t>поставка запасных частей для автомобилей ЗИЛ, ГАЗ, Камаз</t>
  </si>
  <si>
    <t>оказание услуг по мойке легкового транспорта</t>
  </si>
  <si>
    <t>26.30.12</t>
  </si>
  <si>
    <t>26.30</t>
  </si>
  <si>
    <t>22.11.1</t>
  </si>
  <si>
    <t>поставка автомобильных шин для автомобилей и сельскохозяйственной техники</t>
  </si>
  <si>
    <t>77.1</t>
  </si>
  <si>
    <t>аренда спецтехники с экипажем</t>
  </si>
  <si>
    <t>65.12.3</t>
  </si>
  <si>
    <t>65.12.21</t>
  </si>
  <si>
    <t>оказание услуг по информационно-техническому обслуживанию оборудования LYNX</t>
  </si>
  <si>
    <t>27.20</t>
  </si>
  <si>
    <t>поставка аккумуляторов для нужд АО "Казэнерго"</t>
  </si>
  <si>
    <t>поставка запасных частей для экскаваторов TEREX, EK</t>
  </si>
  <si>
    <t>19.20.29</t>
  </si>
  <si>
    <t>поставка масел, технических жидкостей и смазок для технического обслуживания и ремонта автотранспортных средств АО «Казэнерго»</t>
  </si>
  <si>
    <t>33.12</t>
  </si>
  <si>
    <t>оказание услуг по текущему ремонту и техническому обслуживанию  экскаваторов TEREX, EK</t>
  </si>
  <si>
    <t>28.12.1</t>
  </si>
  <si>
    <t>29.32.30</t>
  </si>
  <si>
    <t>заключение договора на в ыполнение работ по комплексному техническому обслуживанию подъемных сооружений</t>
  </si>
  <si>
    <t>69.2</t>
  </si>
  <si>
    <t>69.203</t>
  </si>
  <si>
    <t>Консультационные услуги (юридические)</t>
  </si>
  <si>
    <t>опыт работы</t>
  </si>
  <si>
    <t>74.1</t>
  </si>
  <si>
    <t>63.99.10.110</t>
  </si>
  <si>
    <t>Оказание услуг по обслуживанию СКС "КонсультантПлюс</t>
  </si>
  <si>
    <t>запрос котировок</t>
  </si>
  <si>
    <t>51.65.5</t>
  </si>
  <si>
    <t>3312483         3120131</t>
  </si>
  <si>
    <t>Узлы учета электроэнергии</t>
  </si>
  <si>
    <t>соответствие тех.заданию и проекту договора</t>
  </si>
  <si>
    <t xml:space="preserve">запрос котировок </t>
  </si>
  <si>
    <t>Поставка электрооборудования и электротехнической продукции</t>
  </si>
  <si>
    <t>74.84</t>
  </si>
  <si>
    <t>614030190  331319</t>
  </si>
  <si>
    <t>Услуги по формированию макетов 80020 и формированию приложений №16</t>
  </si>
  <si>
    <t>усл.ед</t>
  </si>
  <si>
    <t>18.12</t>
  </si>
  <si>
    <t>18.12.16.000</t>
  </si>
  <si>
    <t xml:space="preserve">Оформление класса ГО </t>
  </si>
  <si>
    <t>Соответствие проекту договора</t>
  </si>
  <si>
    <t>август 2019</t>
  </si>
  <si>
    <t>декабрь 2019</t>
  </si>
  <si>
    <t>единственный поставщик</t>
  </si>
  <si>
    <t>нет</t>
  </si>
  <si>
    <t>71.12.6</t>
  </si>
  <si>
    <t>Предоставление услуг по поверки средств измерений.</t>
  </si>
  <si>
    <t>необходимые требования будут указаны в закупочной документации.</t>
  </si>
  <si>
    <t>декабрь 2019г.</t>
  </si>
  <si>
    <t>47.59.7</t>
  </si>
  <si>
    <t>3319241    3319250</t>
  </si>
  <si>
    <t>Приобретение комплектующих и оборудования пожарно-охранных сигнализаций.</t>
  </si>
  <si>
    <t>47.42</t>
  </si>
  <si>
    <t>Преобретение средств связи</t>
  </si>
  <si>
    <t>необходимые требования указываются в закупочной документации.</t>
  </si>
  <si>
    <t>46.69.7</t>
  </si>
  <si>
    <t>Преобретение приборов КИП и А</t>
  </si>
  <si>
    <t xml:space="preserve"> октябрь 2019г.</t>
  </si>
  <si>
    <t>октябрь 2019г.</t>
  </si>
  <si>
    <t>43.22</t>
  </si>
  <si>
    <t xml:space="preserve">15-ти этажное здание учебного корпуса по ул. Даурская,32 </t>
  </si>
  <si>
    <t>Соответствие техзаданию и проекту договора</t>
  </si>
  <si>
    <t>шт</t>
  </si>
  <si>
    <t>март 2019</t>
  </si>
  <si>
    <t>декабрь 2020</t>
  </si>
  <si>
    <t>запрос предложений</t>
  </si>
  <si>
    <t xml:space="preserve">да </t>
  </si>
  <si>
    <t>Столовая  учебного корпуса по ул. Даурская,32</t>
  </si>
  <si>
    <t>Нежилое 2-х этажное здание по ул. К.Маркса,60</t>
  </si>
  <si>
    <t xml:space="preserve">3-х этажное жилое здание по ул. Галактионова,1/38 </t>
  </si>
  <si>
    <t>апрель 2019</t>
  </si>
  <si>
    <t>2 секции по 22 эт по ул. Новаторов,8б</t>
  </si>
  <si>
    <t>2-х этажное нежилое здание по ул. Портовая,19</t>
  </si>
  <si>
    <t>Здание духовного центра по ул. К.Маркса,67</t>
  </si>
  <si>
    <t>Жилой дом №2 по ул. Ак.Губкина,22</t>
  </si>
  <si>
    <t>май 2019</t>
  </si>
  <si>
    <t>Жилой дом №1 по ул. Ак.Губкина,23</t>
  </si>
  <si>
    <t>Административный офисный центр по ул. Кирпичникова,4а</t>
  </si>
  <si>
    <t>Госпиталь на 150 коек для нужд Мин.обороны</t>
  </si>
  <si>
    <t>31.01</t>
  </si>
  <si>
    <t>Поставка мебели</t>
  </si>
  <si>
    <t>невозможно определить количество</t>
  </si>
  <si>
    <t>январь 
2019</t>
  </si>
  <si>
    <t>декабрь 
2019</t>
  </si>
  <si>
    <t>25.99.22</t>
  </si>
  <si>
    <t>Поставка 
канцелярских товаров</t>
  </si>
  <si>
    <t>февраль
2019</t>
  </si>
  <si>
    <t>46.49.33</t>
  </si>
  <si>
    <t>Поставка офисной бумаги</t>
  </si>
  <si>
    <t>февраль 
2019</t>
  </si>
  <si>
    <t>10.82</t>
  </si>
  <si>
    <t>10.82.23.290</t>
  </si>
  <si>
    <t>Поставка наборов кондитерских изделий</t>
  </si>
  <si>
    <t>октябрь 
2019</t>
  </si>
  <si>
    <t>71.20.9</t>
  </si>
  <si>
    <t>74.3</t>
  </si>
  <si>
    <t>Освидетельствование, диагностика, обследование, экспертиза, оборудования, зданий и сооружений</t>
  </si>
  <si>
    <t>23 объекта</t>
  </si>
  <si>
    <t>71.12.40.120</t>
  </si>
  <si>
    <t>Реализация МВИ. Пуско-наладочные работы узлов учета газа</t>
  </si>
  <si>
    <t>16 узлов учета газа</t>
  </si>
  <si>
    <t>26.30.50.119</t>
  </si>
  <si>
    <t>Установка ср-в охран. сигнализации на пультовой охране зданий</t>
  </si>
  <si>
    <t>Ежедневно, ежемесячно</t>
  </si>
  <si>
    <t>ноябрь 
2019</t>
  </si>
  <si>
    <t>20.41.3</t>
  </si>
  <si>
    <t>Поставка туалетного мыла и др. смывающих средств</t>
  </si>
  <si>
    <t>Поставка спецодежды, спецобуви и др. СИЗ</t>
  </si>
  <si>
    <t>единица</t>
  </si>
  <si>
    <t>71.20.7</t>
  </si>
  <si>
    <t>71.20.19.130</t>
  </si>
  <si>
    <t>Специальная оценка условий труда</t>
  </si>
  <si>
    <t>место</t>
  </si>
  <si>
    <t>27.51</t>
  </si>
  <si>
    <t>Поставка бытовых приборов</t>
  </si>
  <si>
    <t>Поставка и монтаж кондиционеров</t>
  </si>
  <si>
    <t xml:space="preserve">31.0      </t>
  </si>
  <si>
    <t>31.01.11.121</t>
  </si>
  <si>
    <t>Поставка шкафов для спецодежды металлических</t>
  </si>
  <si>
    <t>единственный поставщик или запрос котировок</t>
  </si>
  <si>
    <t>95.22.1</t>
  </si>
  <si>
    <t>95.22.10.110</t>
  </si>
  <si>
    <t>Техническое обслуживание и чистка кондиционеров</t>
  </si>
  <si>
    <t>21.20.2</t>
  </si>
  <si>
    <t>21.20.24.170</t>
  </si>
  <si>
    <t>Поставка аптечек первой помощи производственных</t>
  </si>
  <si>
    <t xml:space="preserve">86.21  </t>
  </si>
  <si>
    <t xml:space="preserve">86.21.10  </t>
  </si>
  <si>
    <t>Периодический медицинский осмотр работников</t>
  </si>
  <si>
    <t>человек</t>
  </si>
  <si>
    <t>71.20.19.190</t>
  </si>
  <si>
    <t>Проведение замеров уровней физических и химических факторов на рабочих местах (производственный контроль)</t>
  </si>
  <si>
    <t>46.75</t>
  </si>
  <si>
    <t>20.59.52.190</t>
  </si>
  <si>
    <t>ионнообменная смола</t>
  </si>
  <si>
    <t>будут указанны в закупочной документации</t>
  </si>
  <si>
    <t>тн</t>
  </si>
  <si>
    <t>20.59.52.192</t>
  </si>
  <si>
    <t>флуоресцентный краситель</t>
  </si>
  <si>
    <t>кг.</t>
  </si>
  <si>
    <t>20.41.44.190</t>
  </si>
  <si>
    <t>кислотное моющее средство для удаления накипи(с пластинчатых водоподогревателей)</t>
  </si>
  <si>
    <t>литр</t>
  </si>
  <si>
    <t>кислотное моющее средство для удаления накипи котлов</t>
  </si>
  <si>
    <t>ингибитор накипеобразования и коррозии</t>
  </si>
  <si>
    <t>Хим.реактивы</t>
  </si>
  <si>
    <t>лабораторная посуда</t>
  </si>
  <si>
    <t>08.93.10.112</t>
  </si>
  <si>
    <t>соль техническая</t>
  </si>
  <si>
    <t>08.93.10.114</t>
  </si>
  <si>
    <t>соль таблетированная</t>
  </si>
  <si>
    <t>71.20</t>
  </si>
  <si>
    <t>услуги по испытаниям и лабораторным анализам</t>
  </si>
  <si>
    <t>72.20</t>
  </si>
  <si>
    <t>Приобретение программных продуктов</t>
  </si>
  <si>
    <t>Приобретение комплектующих для вычислительной техники и оргтехники</t>
  </si>
  <si>
    <t>июнь 2020г.</t>
  </si>
  <si>
    <t>июль 2019г.</t>
  </si>
  <si>
    <t>61.10.2</t>
  </si>
  <si>
    <t>61.10.30.110</t>
  </si>
  <si>
    <t>Предоставление услуг связи - IP телефония</t>
  </si>
  <si>
    <t>декабрь 2020г.</t>
  </si>
  <si>
    <t>Предоставление услуг по доступу к сети Интернет</t>
  </si>
  <si>
    <t>71.20.19</t>
  </si>
  <si>
    <t>Тех. освидетельствование кранов штабелеров и крановых путей</t>
  </si>
  <si>
    <t>220000 Российский рубль</t>
  </si>
  <si>
    <t>открытый конкурс</t>
  </si>
  <si>
    <t>84.25.9</t>
  </si>
  <si>
    <t xml:space="preserve">84.25.19.190
</t>
  </si>
  <si>
    <t>Договор по обслуживанию ОПО</t>
  </si>
  <si>
    <t>58.1</t>
  </si>
  <si>
    <t>Знаки почтовой оплаты</t>
  </si>
  <si>
    <t>43.29</t>
  </si>
  <si>
    <t>Подрядные работы по ремонту и покраске дымовых труб</t>
  </si>
  <si>
    <t>будут указаны в закупочной документации</t>
  </si>
  <si>
    <t>23.61.1</t>
  </si>
  <si>
    <t xml:space="preserve">Железобетонные изделия </t>
  </si>
  <si>
    <t>согласно ГОСТ</t>
  </si>
  <si>
    <t>Котлоагрегаты типа RS</t>
  </si>
  <si>
    <t>3</t>
  </si>
  <si>
    <t>25.30.22.131</t>
  </si>
  <si>
    <t>25.30</t>
  </si>
  <si>
    <t>Насосы центробежные типа  Д</t>
  </si>
  <si>
    <t>4</t>
  </si>
  <si>
    <t>24.20.13.110</t>
  </si>
  <si>
    <t>24.20.1</t>
  </si>
  <si>
    <t>Труба бесшовная</t>
  </si>
  <si>
    <t xml:space="preserve">Труба стальная электросварная </t>
  </si>
  <si>
    <t>22.21.</t>
  </si>
  <si>
    <t>Труба из полимерных материалов</t>
  </si>
  <si>
    <t>м</t>
  </si>
  <si>
    <t>20.16</t>
  </si>
  <si>
    <t>Тепловая изоляция из вспененного полиэтилена</t>
  </si>
  <si>
    <t>20.30.22.110</t>
  </si>
  <si>
    <t>20.30.2</t>
  </si>
  <si>
    <t>Мастика гидроизоляционная Вектор</t>
  </si>
  <si>
    <t>Насосы центробежные типа  LEO</t>
  </si>
  <si>
    <t>49</t>
  </si>
  <si>
    <t>Фасонные изделия для стальных трубопроводов</t>
  </si>
  <si>
    <t>25.11.23</t>
  </si>
  <si>
    <t>25.11.</t>
  </si>
  <si>
    <t>Металлопрокат</t>
  </si>
  <si>
    <t>41</t>
  </si>
  <si>
    <t>25.7</t>
  </si>
  <si>
    <t>Приобретение инструментов</t>
  </si>
  <si>
    <t>65</t>
  </si>
  <si>
    <t>71.12</t>
  </si>
  <si>
    <t>71.12.1</t>
  </si>
  <si>
    <t xml:space="preserve">Подрядные работы по освидетельствованию зданий котельных </t>
  </si>
  <si>
    <t>Подрядные работы по реконструкции административного здания по ул. Г. Тукая,162</t>
  </si>
  <si>
    <t>1</t>
  </si>
  <si>
    <t>28.25.11.110</t>
  </si>
  <si>
    <t>Аппараты теплообменные пластинчатые</t>
  </si>
  <si>
    <t>28.14.11.130</t>
  </si>
  <si>
    <t>28.14</t>
  </si>
  <si>
    <t>Клапаны обратные</t>
  </si>
  <si>
    <t>95</t>
  </si>
  <si>
    <t>февраль 2019</t>
  </si>
  <si>
    <t xml:space="preserve">Аппараты теплообменные сильфонные </t>
  </si>
  <si>
    <t>Дымососы</t>
  </si>
  <si>
    <t>26.51.52</t>
  </si>
  <si>
    <t>26.51.5</t>
  </si>
  <si>
    <t>Автоматика АВК</t>
  </si>
  <si>
    <t>компл</t>
  </si>
  <si>
    <t>28.14.13</t>
  </si>
  <si>
    <t>Краны шаровые (стальные и латунные)</t>
  </si>
  <si>
    <t>23.99.19.111</t>
  </si>
  <si>
    <t>23.99.1</t>
  </si>
  <si>
    <t>Маты теплоизоляционные</t>
  </si>
  <si>
    <t>м3</t>
  </si>
  <si>
    <t>23.20.14.190</t>
  </si>
  <si>
    <t>23.20.1</t>
  </si>
  <si>
    <t>Кирпич красный керамический</t>
  </si>
  <si>
    <t>Кирпич огнеупорный</t>
  </si>
  <si>
    <t>20</t>
  </si>
  <si>
    <t>декабрь 2018</t>
  </si>
  <si>
    <t>23.14.12</t>
  </si>
  <si>
    <t>23.14.</t>
  </si>
  <si>
    <t>Фольма-ткань</t>
  </si>
  <si>
    <t>м2</t>
  </si>
  <si>
    <t>14136</t>
  </si>
  <si>
    <t>25.94.11</t>
  </si>
  <si>
    <t>25.94</t>
  </si>
  <si>
    <t>Болты с гайками</t>
  </si>
  <si>
    <t>1,5</t>
  </si>
  <si>
    <t>Асбокартон, сальниковая набивка, каболка, асбестовый шнур</t>
  </si>
  <si>
    <t>кг</t>
  </si>
  <si>
    <t>Щебень</t>
  </si>
  <si>
    <t>08.92.1</t>
  </si>
  <si>
    <t>Грунт</t>
  </si>
  <si>
    <t>Услуги по подготовке исходной документации</t>
  </si>
  <si>
    <t>дм2</t>
  </si>
  <si>
    <t>340</t>
  </si>
  <si>
    <t>27</t>
  </si>
  <si>
    <t>27.90.40.190</t>
  </si>
  <si>
    <t>Электрооборудование и электротехническая продукция для реконструкции котельной АО "Казэнерго" Весенняя,8, Космонавтов,21, Космонавтов,12</t>
  </si>
  <si>
    <t>28.15.9</t>
  </si>
  <si>
    <t>28.15.1</t>
  </si>
  <si>
    <t>Подшипники</t>
  </si>
  <si>
    <t>Песок</t>
  </si>
  <si>
    <t>23.62.1</t>
  </si>
  <si>
    <t>23.62.</t>
  </si>
  <si>
    <t>Отделочные материалы</t>
  </si>
  <si>
    <t>Клапаны регулирующие с электроприводом</t>
  </si>
  <si>
    <t>5</t>
  </si>
  <si>
    <t>45.23</t>
  </si>
  <si>
    <t>45.23.</t>
  </si>
  <si>
    <t>Подрядные работы по монтажу охранной сигнализации</t>
  </si>
  <si>
    <t>10</t>
  </si>
  <si>
    <t>28.29.12.119</t>
  </si>
  <si>
    <t>28.29.12</t>
  </si>
  <si>
    <t>Nа-катионитная установка ХВО</t>
  </si>
  <si>
    <t>согласно ГОСТа</t>
  </si>
  <si>
    <t>6</t>
  </si>
  <si>
    <t xml:space="preserve">Электрооборудование и электротехническая продукция по плану реконструкции  АО "Казэнерго" (подключение насосов, установок ХВО, автоматики безопасности котлов, узлов учета тепловой энергии и природного газа) </t>
  </si>
  <si>
    <t>2</t>
  </si>
  <si>
    <t>45.21</t>
  </si>
  <si>
    <t>45.21.</t>
  </si>
  <si>
    <t>Подрядные работы по строительству  тепловых сетей по ул. Космонавтов</t>
  </si>
  <si>
    <t>924</t>
  </si>
  <si>
    <t>23.99.12.110</t>
  </si>
  <si>
    <t>23.99</t>
  </si>
  <si>
    <t>Кровельные материалы</t>
  </si>
  <si>
    <t>23.51.1</t>
  </si>
  <si>
    <t>23.51</t>
  </si>
  <si>
    <t>Цемент</t>
  </si>
  <si>
    <t>52</t>
  </si>
  <si>
    <t>Дорожные знаки</t>
  </si>
  <si>
    <t>50</t>
  </si>
  <si>
    <t>25.11</t>
  </si>
  <si>
    <t>Сетка для ограждений</t>
  </si>
  <si>
    <t>100</t>
  </si>
  <si>
    <t>23.20.13.130</t>
  </si>
  <si>
    <t>23.20.</t>
  </si>
  <si>
    <t>Бетон</t>
  </si>
  <si>
    <t>660</t>
  </si>
  <si>
    <t>Электрооборудование и электротехническая продукция для реконструкции зданий котельных</t>
  </si>
  <si>
    <t>Подрядные работы по восстановлению асфальтобетонного покрытия</t>
  </si>
  <si>
    <t>2350</t>
  </si>
  <si>
    <t>Лакокрасочные изделия</t>
  </si>
  <si>
    <t>7</t>
  </si>
  <si>
    <t>26.51.</t>
  </si>
  <si>
    <t>Оборудование КИПиА для диспетчеризации котельных и ЦТП</t>
  </si>
  <si>
    <t>Труба в ППУ-ПЭ изоляции и фасонные изделия</t>
  </si>
  <si>
    <t>26.51.63.110</t>
  </si>
  <si>
    <t>26.51.6.</t>
  </si>
  <si>
    <t xml:space="preserve">Газовое оборудование для котельных Карбышева, 62а, Зорге, 38, Журналистов, 28, Липатова, 7, Зорге, 1, А. Кутуя, 39, А. Еники, 25, Высотная, 30 </t>
  </si>
  <si>
    <t>8</t>
  </si>
  <si>
    <t>26.51.63.120</t>
  </si>
  <si>
    <t>26.51.6</t>
  </si>
  <si>
    <t>Оборудование для узлов учёта тепловой энергии</t>
  </si>
  <si>
    <t>9</t>
  </si>
  <si>
    <t>23.99.13.110</t>
  </si>
  <si>
    <t>23.99.1.</t>
  </si>
  <si>
    <t>Асфальт</t>
  </si>
  <si>
    <t>Праймер битумный</t>
  </si>
  <si>
    <t>24.10.1</t>
  </si>
  <si>
    <t>24.10.</t>
  </si>
  <si>
    <t>Люки чугунные и полимерные</t>
  </si>
  <si>
    <t>Оборудование для узлов учёта природного газа</t>
  </si>
  <si>
    <t>22.19.20.110</t>
  </si>
  <si>
    <t>22.19.2</t>
  </si>
  <si>
    <t>Паронит, техническая пластина</t>
  </si>
  <si>
    <t>1,4</t>
  </si>
  <si>
    <t>Газовое оборудование для реконструкции котельной АО "Казэнерго" по ул. Весенняя, 8</t>
  </si>
  <si>
    <t>26.51.7</t>
  </si>
  <si>
    <t>26.51</t>
  </si>
  <si>
    <t>Преобразователи частоты и устройства плавного пуска</t>
  </si>
  <si>
    <t>Оборудование КИПиА для реконструкции котельных и ЦТП по ул. Весенняя,8 и Космонавтов,21</t>
  </si>
  <si>
    <t>Трубопроводная арматура для реконструкции ЦТП Космонавтов,21, кот. Весенняя,8, кот.Космонавтов,12</t>
  </si>
  <si>
    <t>компл.</t>
  </si>
  <si>
    <t>Светодиодные светильники</t>
  </si>
  <si>
    <t>Ограждающие металлические конструкции</t>
  </si>
  <si>
    <t>4,5</t>
  </si>
  <si>
    <t>43.99.5</t>
  </si>
  <si>
    <t>Подрядные работы по реконструкции дымовых труб</t>
  </si>
  <si>
    <t>10600</t>
  </si>
  <si>
    <t>43.3</t>
  </si>
  <si>
    <t>41.20.40</t>
  </si>
  <si>
    <t>Подрядные работы по демонтажу здания и дымовой трубы котельной Космонавтов,21</t>
  </si>
  <si>
    <t>Подрядные работы по ремонту зданий котельных</t>
  </si>
  <si>
    <t>18</t>
  </si>
  <si>
    <t>Подрядные работы по реконструкции зданий котельных</t>
  </si>
  <si>
    <t>июнь 2019</t>
  </si>
  <si>
    <t>71.20.19.110</t>
  </si>
  <si>
    <t xml:space="preserve">Подрядные работы по экспертизе промышленной безопасности зданий котельных </t>
  </si>
  <si>
    <t xml:space="preserve">Подрядные работы по экспертизе промышленной безопасности дымовых труб котельных </t>
  </si>
  <si>
    <t>Подрядные работы по реконструкции здания по ул. Владимирская 1-я,110</t>
  </si>
  <si>
    <t>Услуги по контролю качества сварных соединений газопроводов</t>
  </si>
  <si>
    <t>июль 2019</t>
  </si>
  <si>
    <t>Подрядные работы по восстановлению тепловой изоляции наружных трубопроводов</t>
  </si>
  <si>
    <t>400</t>
  </si>
  <si>
    <t>24.44</t>
  </si>
  <si>
    <t>Латунная трубка</t>
  </si>
  <si>
    <t>ноябрь 2019</t>
  </si>
  <si>
    <t>25.93</t>
  </si>
  <si>
    <t>Электроды</t>
  </si>
  <si>
    <t>20.11.11.150</t>
  </si>
  <si>
    <t>20.11.</t>
  </si>
  <si>
    <t>Технические газы</t>
  </si>
  <si>
    <t>бал</t>
  </si>
  <si>
    <t>4400</t>
  </si>
  <si>
    <t>25.99</t>
  </si>
  <si>
    <t>25.99.29.190</t>
  </si>
  <si>
    <t>Поставка крепежных изделий</t>
  </si>
  <si>
    <t>27.90</t>
  </si>
  <si>
    <t xml:space="preserve">27.90.40.190 </t>
  </si>
  <si>
    <t>Поставка электроинструмента и инструмента</t>
  </si>
  <si>
    <t>27.33</t>
  </si>
  <si>
    <t>Поставка электрокабельной продукции</t>
  </si>
  <si>
    <t>27.11</t>
  </si>
  <si>
    <t>Поставка щитов для пункта включения для нужд АО "Казэнерго"</t>
  </si>
  <si>
    <t>27.40</t>
  </si>
  <si>
    <t>27.40.39.110</t>
  </si>
  <si>
    <t>Поставка светового оборудования</t>
  </si>
  <si>
    <t>27.33.13.130</t>
  </si>
  <si>
    <t xml:space="preserve">Поставка арматуры для СИПа и муфт </t>
  </si>
  <si>
    <t xml:space="preserve">Поставка прибора управления </t>
  </si>
  <si>
    <t>27.40.39.113</t>
  </si>
  <si>
    <t>Поставка светодиодных светильников</t>
  </si>
  <si>
    <t xml:space="preserve">43.21                     </t>
  </si>
  <si>
    <t>43.21.10.110</t>
  </si>
  <si>
    <t>Выполнение работ по содержанию объектов наружного освещения Приволжского, Московского и Кировского районов г. Казани</t>
  </si>
  <si>
    <t>36.00.1</t>
  </si>
  <si>
    <t>36.00.11</t>
  </si>
  <si>
    <t>Поставка питьевой воды</t>
  </si>
  <si>
    <t>в соответствии 
с техническим заданием и проектом договора</t>
  </si>
  <si>
    <t>декабрь
2020</t>
  </si>
  <si>
    <t>3 762 507,27</t>
  </si>
  <si>
    <t>Казань</t>
  </si>
  <si>
    <t>Приобретение приборов КИП и А</t>
  </si>
  <si>
    <t>26.20</t>
  </si>
  <si>
    <t>26.20.40.190</t>
  </si>
  <si>
    <t>февраль 2019г.</t>
  </si>
  <si>
    <t>май 2019г.</t>
  </si>
  <si>
    <t>сентябрь 2019</t>
  </si>
  <si>
    <t>20.59.52.194</t>
  </si>
  <si>
    <t>23.19.23.110</t>
  </si>
  <si>
    <t>сентябрь 2020</t>
  </si>
  <si>
    <t>IV квартал</t>
  </si>
  <si>
    <t>Оказание услуг по обязательному страхованию гражданской ответственности владельцев транспортных средств для нужд АО «Казэнерго»</t>
  </si>
  <si>
    <t>ноябрь 2020</t>
  </si>
  <si>
    <t>Подрядные работы по экспертизе промышленной безопасности проектной документации.</t>
  </si>
  <si>
    <t>Подрядные работы по метрологической экспертизе проектной документации</t>
  </si>
  <si>
    <t>71.2</t>
  </si>
  <si>
    <t>71.20.62</t>
  </si>
  <si>
    <t>Подрядные работы по экспертизе проектной документации по объекту "БЦТП по ул. Космонавтов21а"</t>
  </si>
  <si>
    <t>Единственный поставщик</t>
  </si>
  <si>
    <t>35.23</t>
  </si>
  <si>
    <t>Затраты на приобретение природного газа для источников тепловой энергии</t>
  </si>
  <si>
    <t>тыс.м3</t>
  </si>
  <si>
    <t>35.14</t>
  </si>
  <si>
    <t>Затраты на покупку электроэнергии</t>
  </si>
  <si>
    <t>тыс.кВт</t>
  </si>
  <si>
    <t>36.00.2, 37.00</t>
  </si>
  <si>
    <t>Затраты на покупку холодной воды и водоотведение</t>
  </si>
  <si>
    <t>35.30.20</t>
  </si>
  <si>
    <t>35.30.12</t>
  </si>
  <si>
    <t>Услуги по передаче тепловой энергии</t>
  </si>
  <si>
    <t>Гкал</t>
  </si>
  <si>
    <t>71.20, 71.20.9</t>
  </si>
  <si>
    <t>Проведение инструментальных замеров вредных веществ в атмосферу, содержащихся в выбросах стационарных источников</t>
  </si>
  <si>
    <t>ед.</t>
  </si>
  <si>
    <t>Проведение лабораторных исследований загрязнения атмосферного воздуха и уровня шума в санитарно-защитной зоне объектов Общества.</t>
  </si>
  <si>
    <t>74.90</t>
  </si>
  <si>
    <t>Внесение  сведений о границах СЗЗ объектов Общества в государственный кадастр недвижимости</t>
  </si>
  <si>
    <t xml:space="preserve">Разработка программы производственного экологического контроля </t>
  </si>
  <si>
    <t>февраль  2019</t>
  </si>
  <si>
    <t>сентярь 2019</t>
  </si>
  <si>
    <t>Проведение лабораторных исследований загрязнения атмосферного воздуха и уровня шума для утверждения санитарно-защитной зоны 8 объектов Общества.)</t>
  </si>
  <si>
    <t xml:space="preserve">Разработка и согласование расчетных СЗЗ для 6 объектов </t>
  </si>
  <si>
    <t>38.11, 38.12, 38.21, 38.22</t>
  </si>
  <si>
    <t>тонна</t>
  </si>
  <si>
    <t>71.12.56</t>
  </si>
  <si>
    <t>71.12.39.116</t>
  </si>
  <si>
    <t>Оплата услуг по подготовке и предоставлению специализированной гидрометеорологической информации по г.Казани</t>
  </si>
  <si>
    <t>сутки</t>
  </si>
  <si>
    <r>
      <t>Затраты, связанные с передачей отходов</t>
    </r>
    <r>
      <rPr>
        <sz val="10"/>
        <rFont val="Times New Roman"/>
        <family val="1"/>
      </rPr>
      <t xml:space="preserve"> производства и потребления специализированным организациям</t>
    </r>
  </si>
  <si>
    <t>85.4</t>
  </si>
  <si>
    <t>82.40.10.</t>
  </si>
  <si>
    <t>Повышение квалификации (операторы повышение разряда)</t>
  </si>
  <si>
    <t>лицензия на                   оказываемые услуги</t>
  </si>
  <si>
    <t>единств.  поставщик</t>
  </si>
  <si>
    <t>Проф.переподготовка</t>
  </si>
  <si>
    <t>Повышение квалификации</t>
  </si>
  <si>
    <t>октябрь 2019</t>
  </si>
  <si>
    <t>Повышение квалификации (Охрана труда)</t>
  </si>
  <si>
    <t>82.40.10</t>
  </si>
  <si>
    <t>Электрооборудование и электротехническая продукция для  котельной АО "Казэнерго" Урицкого,4</t>
  </si>
  <si>
    <t xml:space="preserve">Оборудование КИПиА автоматизация и диспетчеризация котельной АО "Казэнерго" Урицкого,4  </t>
  </si>
  <si>
    <t xml:space="preserve">Аппараты теплообменные пластинчатые для  котельной АО "Казэнерго" Урицкого,4  </t>
  </si>
  <si>
    <t>Насосы для  котельной АО "Казэнерго" Урицкого,4</t>
  </si>
  <si>
    <t>Трубопроводная арматура для  котельной АО "Казэнерго" Урицкого,4</t>
  </si>
  <si>
    <t xml:space="preserve">Краны стальные шаровые (запорная арматура) для  котельной АО "Казэнерго" Урицкого,4  </t>
  </si>
  <si>
    <t xml:space="preserve">Труба стальная электросварная для  котельной АО "Казэнерго" Урицкого,4  </t>
  </si>
  <si>
    <t>Маты теплоизоляционные для  котельной АО "Казэнерго" Урицкого,4</t>
  </si>
  <si>
    <t>Фольма-ткань для  котельной АО "Казэнерго" Урицкого,4</t>
  </si>
  <si>
    <t>Тепловая изоляция из вспененного полиэтилена  для  котельной АО "Казэнерго" Урицкого,4</t>
  </si>
  <si>
    <t>Кровельные покрытия для котельной АО "Казэнерго" по ул. Урицкого,4</t>
  </si>
  <si>
    <t>Кирпич красный керамический для котельной АО "Казэнерго" по ул. Урицкого,4</t>
  </si>
  <si>
    <t>45.21.7</t>
  </si>
  <si>
    <t>Подрядные работы по строительству утепленного павильона для приема пищи на территории производственной  базы АО «Казэнерго» по ул. Г.Тукая, 162 г. Казани</t>
  </si>
  <si>
    <t>Металлопрокат для котельной АО "Казэнерго" по ул. Урицкого,4</t>
  </si>
  <si>
    <t>Заместитель 
генерального директора
АО "Казэнерго"              _________________________________ /Т.Т. Сабитов/</t>
  </si>
  <si>
    <t>поставка и установка тахографов на автотранспортные средства АО «Казэнерго», карт водителей и предприятия</t>
  </si>
  <si>
    <t>штука</t>
  </si>
  <si>
    <t>69.1</t>
  </si>
  <si>
    <t>26.3</t>
  </si>
  <si>
    <t>26.30.6</t>
  </si>
  <si>
    <t>Приобретение средств связи</t>
  </si>
  <si>
    <t>26.30.22</t>
  </si>
  <si>
    <t>14.12</t>
  </si>
  <si>
    <t xml:space="preserve">27.51       </t>
  </si>
  <si>
    <t>28.25.12</t>
  </si>
  <si>
    <t xml:space="preserve">28.25.12 </t>
  </si>
  <si>
    <t>62.01</t>
  </si>
  <si>
    <t>62.0</t>
  </si>
  <si>
    <t>25.21.1</t>
  </si>
  <si>
    <t>22.21</t>
  </si>
  <si>
    <t>24.20</t>
  </si>
  <si>
    <t>25.30.1</t>
  </si>
  <si>
    <t>25.30.12.113</t>
  </si>
  <si>
    <t>08.12</t>
  </si>
  <si>
    <t>71.12.46</t>
  </si>
  <si>
    <t>71.1231.110</t>
  </si>
  <si>
    <t>Разработка технических планов по привязке зданий по координатам к занимаемым ими земельным участкам с внесением соответствующих сведений в ЕГРН</t>
  </si>
  <si>
    <t>опыт работы, наличие квалификационного аттестата кадастрового инженера, наличие трудовыъх ресурсов, наличие геодезического оборудования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</si>
</sst>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/m;@"/>
    <numFmt numFmtId="194" formatCode="#,##0.00_р_."/>
    <numFmt numFmtId="195" formatCode="#,##0.00\ _₽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u val="single"/>
      <sz val="9"/>
      <color indexed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11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24" borderId="11" xfId="0" applyFont="1" applyFill="1" applyBorder="1" applyAlignment="1">
      <alignment horizontal="left" wrapText="1"/>
    </xf>
    <xf numFmtId="4" fontId="7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" fontId="7" fillId="0" borderId="12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24" borderId="11" xfId="0" applyNumberFormat="1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left"/>
    </xf>
    <xf numFmtId="4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left"/>
    </xf>
    <xf numFmtId="4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9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7" fontId="7" fillId="0" borderId="12" xfId="0" applyNumberFormat="1" applyFont="1" applyFill="1" applyBorder="1" applyAlignment="1">
      <alignment horizontal="center" vertical="center" wrapText="1"/>
    </xf>
    <xf numFmtId="0" fontId="7" fillId="0" borderId="12" xfId="53" applyFont="1" applyFill="1" applyBorder="1" applyAlignment="1">
      <alignment horizontal="center" vertical="center" wrapText="1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94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17" fontId="7" fillId="0" borderId="12" xfId="0" applyNumberFormat="1" applyFont="1" applyFill="1" applyBorder="1" applyAlignment="1">
      <alignment horizontal="center" vertical="center" wrapText="1"/>
    </xf>
    <xf numFmtId="0" fontId="7" fillId="0" borderId="12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194" fontId="7" fillId="0" borderId="12" xfId="0" applyNumberFormat="1" applyFont="1" applyFill="1" applyBorder="1" applyAlignment="1">
      <alignment horizontal="center" vertical="center" wrapText="1"/>
    </xf>
    <xf numFmtId="194" fontId="7" fillId="0" borderId="12" xfId="0" applyNumberFormat="1" applyFont="1" applyFill="1" applyBorder="1" applyAlignment="1">
      <alignment horizontal="center" vertical="center" wrapText="1"/>
    </xf>
    <xf numFmtId="194" fontId="28" fillId="0" borderId="12" xfId="54" applyNumberFormat="1" applyFont="1" applyFill="1" applyBorder="1" applyAlignment="1">
      <alignment horizontal="center" vertical="center" wrapText="1"/>
      <protection/>
    </xf>
    <xf numFmtId="194" fontId="7" fillId="0" borderId="12" xfId="53" applyNumberFormat="1" applyFont="1" applyFill="1" applyBorder="1" applyAlignment="1">
      <alignment horizontal="center" vertical="center" wrapText="1"/>
      <protection/>
    </xf>
    <xf numFmtId="194" fontId="28" fillId="0" borderId="12" xfId="54" applyNumberFormat="1" applyFont="1" applyFill="1" applyBorder="1" applyAlignment="1">
      <alignment horizontal="center" vertical="center" wrapText="1"/>
      <protection/>
    </xf>
    <xf numFmtId="194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" fontId="7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17" fontId="7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49" fontId="28" fillId="0" borderId="12" xfId="54" applyNumberFormat="1" applyFont="1" applyFill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4" fontId="29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28" fillId="22" borderId="12" xfId="0" applyNumberFormat="1" applyFont="1" applyFill="1" applyBorder="1" applyAlignment="1">
      <alignment horizontal="center" vertical="center" wrapText="1"/>
    </xf>
    <xf numFmtId="0" fontId="28" fillId="22" borderId="12" xfId="0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 wrapText="1"/>
    </xf>
    <xf numFmtId="0" fontId="33" fillId="0" borderId="12" xfId="42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2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2" xfId="0" applyNumberFormat="1" applyFont="1" applyBorder="1" applyAlignment="1">
      <alignment horizontal="left"/>
    </xf>
    <xf numFmtId="0" fontId="5" fillId="0" borderId="12" xfId="42" applyFont="1" applyBorder="1" applyAlignment="1" applyProtection="1">
      <alignment horizontal="left"/>
      <protection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.&#1054;&#1056;&#1080;&#1056;\&#1055;&#1083;&#1072;&#1085;&#1099;%20&#1085;&#1072;%202019%20&#1075;&#1086;&#1076;\&#1057;&#1087;&#1077;&#1094;&#1080;&#1092;&#1080;&#1082;&#1072;&#1094;&#1080;&#1103;%20&#1087;&#1086;%20&#1084;&#1072;&#1090;&#1077;&#1088;&#1080;&#1072;&#1083;&#1072;&#1084;%20&#1085;&#1072;%202019%20&#1088;&#1077;&#1084;&#1086;&#1085;&#1090;%20&#1080;%20&#1088;&#1077;&#1082;&#1086;&#1085;&#1089;&#1090;&#1088;&#1091;&#1082;&#1094;&#1080;&#1103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"/>
      <sheetName val="лист 1"/>
      <sheetName val="Лист1"/>
    </sheetNames>
    <sheetDataSet>
      <sheetData sheetId="0">
        <row r="39">
          <cell r="F39">
            <v>1551.313559322034</v>
          </cell>
        </row>
        <row r="77">
          <cell r="F77">
            <v>8516661.26662712</v>
          </cell>
        </row>
        <row r="117">
          <cell r="F117">
            <v>953.6879999999999</v>
          </cell>
        </row>
        <row r="119">
          <cell r="F119">
            <v>76</v>
          </cell>
        </row>
        <row r="161">
          <cell r="F161">
            <v>2240000</v>
          </cell>
        </row>
        <row r="162">
          <cell r="F162">
            <v>60</v>
          </cell>
        </row>
        <row r="163">
          <cell r="F163">
            <v>300000</v>
          </cell>
        </row>
        <row r="164">
          <cell r="F164">
            <v>50</v>
          </cell>
        </row>
        <row r="165">
          <cell r="F165">
            <v>75000</v>
          </cell>
        </row>
        <row r="235">
          <cell r="F235">
            <v>940000</v>
          </cell>
        </row>
        <row r="238">
          <cell r="F238">
            <v>506936.2</v>
          </cell>
        </row>
        <row r="250">
          <cell r="F250">
            <v>234500</v>
          </cell>
        </row>
        <row r="269">
          <cell r="F269">
            <v>217600</v>
          </cell>
        </row>
        <row r="280">
          <cell r="F280">
            <v>1828220</v>
          </cell>
        </row>
        <row r="286">
          <cell r="F286">
            <v>1943110.8115254238</v>
          </cell>
        </row>
        <row r="297">
          <cell r="F297">
            <v>796377</v>
          </cell>
        </row>
        <row r="298">
          <cell r="F298">
            <v>1576122.8813559322</v>
          </cell>
        </row>
        <row r="314">
          <cell r="F314">
            <v>402543.12</v>
          </cell>
        </row>
        <row r="315">
          <cell r="F315">
            <v>187774.64</v>
          </cell>
        </row>
        <row r="324">
          <cell r="E324">
            <v>703623.7288135594</v>
          </cell>
        </row>
        <row r="341">
          <cell r="E341">
            <v>3714272.5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zenergo.omts@yandex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2"/>
  <sheetViews>
    <sheetView tabSelected="1" zoomScalePageLayoutView="0" workbookViewId="0" topLeftCell="A10">
      <pane ySplit="3540" topLeftCell="BM124" activePane="bottomLeft" state="split"/>
      <selection pane="topLeft" activeCell="A10" sqref="A1:IV16384"/>
      <selection pane="bottomLeft" activeCell="D126" sqref="D126"/>
    </sheetView>
  </sheetViews>
  <sheetFormatPr defaultColWidth="9.140625" defaultRowHeight="12.75"/>
  <cols>
    <col min="1" max="1" width="5.8515625" style="83" customWidth="1"/>
    <col min="2" max="2" width="8.7109375" style="84" customWidth="1"/>
    <col min="3" max="3" width="11.00390625" style="83" customWidth="1"/>
    <col min="4" max="4" width="25.421875" style="83" customWidth="1"/>
    <col min="5" max="5" width="22.00390625" style="83" customWidth="1"/>
    <col min="6" max="6" width="7.7109375" style="83" customWidth="1"/>
    <col min="7" max="7" width="10.28125" style="83" customWidth="1"/>
    <col min="8" max="8" width="10.7109375" style="83" customWidth="1"/>
    <col min="9" max="9" width="15.8515625" style="83" customWidth="1"/>
    <col min="10" max="10" width="12.7109375" style="83" customWidth="1"/>
    <col min="11" max="11" width="14.28125" style="85" customWidth="1"/>
    <col min="12" max="12" width="11.140625" style="84" customWidth="1"/>
    <col min="13" max="13" width="9.28125" style="84" bestFit="1" customWidth="1"/>
    <col min="14" max="14" width="10.7109375" style="83" customWidth="1"/>
    <col min="15" max="15" width="7.00390625" style="83" customWidth="1"/>
    <col min="16" max="16" width="9.28125" style="83" bestFit="1" customWidth="1"/>
    <col min="17" max="17" width="10.421875" style="83" bestFit="1" customWidth="1"/>
    <col min="18" max="18" width="9.140625" style="83" customWidth="1"/>
    <col min="19" max="21" width="9.28125" style="83" bestFit="1" customWidth="1"/>
    <col min="22" max="24" width="9.140625" style="83" customWidth="1"/>
    <col min="25" max="25" width="9.28125" style="83" bestFit="1" customWidth="1"/>
    <col min="26" max="26" width="9.140625" style="83" customWidth="1"/>
    <col min="27" max="27" width="9.28125" style="83" bestFit="1" customWidth="1"/>
    <col min="28" max="31" width="9.140625" style="83" customWidth="1"/>
    <col min="32" max="32" width="9.28125" style="83" bestFit="1" customWidth="1"/>
    <col min="33" max="33" width="10.421875" style="83" bestFit="1" customWidth="1"/>
    <col min="34" max="34" width="9.140625" style="83" customWidth="1"/>
    <col min="35" max="37" width="9.28125" style="83" bestFit="1" customWidth="1"/>
    <col min="38" max="40" width="9.140625" style="83" customWidth="1"/>
    <col min="41" max="41" width="9.28125" style="83" bestFit="1" customWidth="1"/>
    <col min="42" max="42" width="9.140625" style="83" customWidth="1"/>
    <col min="43" max="43" width="9.28125" style="83" bestFit="1" customWidth="1"/>
    <col min="44" max="47" width="9.140625" style="83" customWidth="1"/>
    <col min="48" max="48" width="9.28125" style="83" bestFit="1" customWidth="1"/>
    <col min="49" max="49" width="10.421875" style="83" bestFit="1" customWidth="1"/>
    <col min="50" max="50" width="9.140625" style="83" customWidth="1"/>
    <col min="51" max="53" width="9.28125" style="83" bestFit="1" customWidth="1"/>
    <col min="54" max="56" width="9.140625" style="83" customWidth="1"/>
    <col min="57" max="57" width="9.28125" style="83" bestFit="1" customWidth="1"/>
    <col min="58" max="58" width="9.140625" style="83" customWidth="1"/>
    <col min="59" max="59" width="9.28125" style="83" bestFit="1" customWidth="1"/>
    <col min="60" max="63" width="9.140625" style="83" customWidth="1"/>
    <col min="64" max="64" width="9.28125" style="83" bestFit="1" customWidth="1"/>
    <col min="65" max="65" width="10.421875" style="83" bestFit="1" customWidth="1"/>
    <col min="66" max="66" width="9.140625" style="83" customWidth="1"/>
    <col min="67" max="69" width="9.28125" style="83" bestFit="1" customWidth="1"/>
    <col min="70" max="72" width="9.140625" style="83" customWidth="1"/>
    <col min="73" max="73" width="9.28125" style="83" bestFit="1" customWidth="1"/>
    <col min="74" max="74" width="9.140625" style="83" customWidth="1"/>
    <col min="75" max="75" width="9.28125" style="83" bestFit="1" customWidth="1"/>
    <col min="76" max="79" width="9.140625" style="83" customWidth="1"/>
    <col min="80" max="80" width="9.28125" style="83" bestFit="1" customWidth="1"/>
    <col min="81" max="81" width="10.421875" style="83" bestFit="1" customWidth="1"/>
    <col min="82" max="82" width="9.140625" style="83" customWidth="1"/>
    <col min="83" max="85" width="9.28125" style="83" bestFit="1" customWidth="1"/>
    <col min="86" max="88" width="9.140625" style="83" customWidth="1"/>
    <col min="89" max="89" width="9.28125" style="83" bestFit="1" customWidth="1"/>
    <col min="90" max="90" width="9.140625" style="83" customWidth="1"/>
    <col min="91" max="91" width="9.28125" style="83" bestFit="1" customWidth="1"/>
    <col min="92" max="95" width="9.140625" style="83" customWidth="1"/>
    <col min="96" max="96" width="9.28125" style="83" bestFit="1" customWidth="1"/>
    <col min="97" max="97" width="10.421875" style="83" bestFit="1" customWidth="1"/>
    <col min="98" max="98" width="9.140625" style="83" customWidth="1"/>
    <col min="99" max="101" width="9.28125" style="83" bestFit="1" customWidth="1"/>
    <col min="102" max="104" width="9.140625" style="83" customWidth="1"/>
    <col min="105" max="105" width="9.28125" style="83" bestFit="1" customWidth="1"/>
    <col min="106" max="106" width="9.140625" style="83" customWidth="1"/>
    <col min="107" max="107" width="9.28125" style="83" bestFit="1" customWidth="1"/>
    <col min="108" max="111" width="9.140625" style="83" customWidth="1"/>
    <col min="112" max="112" width="9.28125" style="83" bestFit="1" customWidth="1"/>
    <col min="113" max="113" width="10.421875" style="83" bestFit="1" customWidth="1"/>
    <col min="114" max="114" width="9.140625" style="83" customWidth="1"/>
    <col min="115" max="117" width="9.28125" style="83" bestFit="1" customWidth="1"/>
    <col min="118" max="16384" width="9.140625" style="83" customWidth="1"/>
  </cols>
  <sheetData>
    <row r="1" spans="12:15" ht="28.5" customHeight="1">
      <c r="L1" s="114" t="s">
        <v>37</v>
      </c>
      <c r="M1" s="114"/>
      <c r="N1" s="114"/>
      <c r="O1" s="114"/>
    </row>
    <row r="2" spans="1:15" ht="48" customHeight="1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1.25" customHeight="1">
      <c r="A3" s="112" t="s">
        <v>1</v>
      </c>
      <c r="B3" s="112"/>
      <c r="C3" s="112"/>
      <c r="D3" s="112"/>
      <c r="E3" s="112"/>
      <c r="F3" s="116" t="s">
        <v>34</v>
      </c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1.25" customHeight="1">
      <c r="A4" s="112" t="s">
        <v>2</v>
      </c>
      <c r="B4" s="112"/>
      <c r="C4" s="112"/>
      <c r="D4" s="112"/>
      <c r="E4" s="112"/>
      <c r="F4" s="116" t="s">
        <v>30</v>
      </c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1.25" customHeight="1">
      <c r="A5" s="112" t="s">
        <v>3</v>
      </c>
      <c r="B5" s="112"/>
      <c r="C5" s="112"/>
      <c r="D5" s="112"/>
      <c r="E5" s="112"/>
      <c r="F5" s="116" t="s">
        <v>32</v>
      </c>
      <c r="G5" s="116"/>
      <c r="H5" s="116"/>
      <c r="I5" s="116"/>
      <c r="J5" s="116"/>
      <c r="K5" s="116"/>
      <c r="L5" s="116"/>
      <c r="M5" s="116"/>
      <c r="N5" s="116"/>
      <c r="O5" s="116"/>
    </row>
    <row r="6" spans="1:15" ht="11.25" customHeight="1">
      <c r="A6" s="112" t="s">
        <v>4</v>
      </c>
      <c r="B6" s="112"/>
      <c r="C6" s="112"/>
      <c r="D6" s="112"/>
      <c r="E6" s="112"/>
      <c r="F6" s="115" t="s">
        <v>5</v>
      </c>
      <c r="G6" s="116"/>
      <c r="H6" s="116"/>
      <c r="I6" s="116"/>
      <c r="J6" s="116"/>
      <c r="K6" s="116"/>
      <c r="L6" s="116"/>
      <c r="M6" s="116"/>
      <c r="N6" s="116"/>
      <c r="O6" s="116"/>
    </row>
    <row r="7" spans="1:15" ht="12">
      <c r="A7" s="112" t="s">
        <v>6</v>
      </c>
      <c r="B7" s="112"/>
      <c r="C7" s="112"/>
      <c r="D7" s="112"/>
      <c r="E7" s="112"/>
      <c r="F7" s="117" t="s">
        <v>33</v>
      </c>
      <c r="G7" s="117"/>
      <c r="H7" s="117"/>
      <c r="I7" s="117"/>
      <c r="J7" s="117"/>
      <c r="K7" s="117"/>
      <c r="L7" s="117"/>
      <c r="M7" s="117"/>
      <c r="N7" s="117"/>
      <c r="O7" s="117"/>
    </row>
    <row r="8" spans="1:15" ht="12">
      <c r="A8" s="112" t="s">
        <v>7</v>
      </c>
      <c r="B8" s="112"/>
      <c r="C8" s="112"/>
      <c r="D8" s="112"/>
      <c r="E8" s="112"/>
      <c r="F8" s="116">
        <v>165901001</v>
      </c>
      <c r="G8" s="116"/>
      <c r="H8" s="116"/>
      <c r="I8" s="116"/>
      <c r="J8" s="116"/>
      <c r="K8" s="116"/>
      <c r="L8" s="116"/>
      <c r="M8" s="116"/>
      <c r="N8" s="116"/>
      <c r="O8" s="116"/>
    </row>
    <row r="9" spans="1:15" ht="11.25" customHeight="1">
      <c r="A9" s="112" t="s">
        <v>8</v>
      </c>
      <c r="B9" s="112"/>
      <c r="C9" s="112"/>
      <c r="D9" s="112"/>
      <c r="E9" s="112"/>
      <c r="F9" s="113">
        <v>92401380000</v>
      </c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11.25" customHeight="1" thickBo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33.75" customHeight="1" thickBot="1">
      <c r="A11" s="120" t="s">
        <v>9</v>
      </c>
      <c r="B11" s="121" t="s">
        <v>10</v>
      </c>
      <c r="C11" s="120" t="s">
        <v>11</v>
      </c>
      <c r="D11" s="120" t="s">
        <v>12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 t="s">
        <v>13</v>
      </c>
      <c r="O11" s="120" t="s">
        <v>14</v>
      </c>
    </row>
    <row r="12" spans="1:15" ht="36" customHeight="1" thickBot="1">
      <c r="A12" s="120"/>
      <c r="B12" s="121"/>
      <c r="C12" s="120"/>
      <c r="D12" s="120" t="s">
        <v>15</v>
      </c>
      <c r="E12" s="120" t="s">
        <v>16</v>
      </c>
      <c r="F12" s="120" t="s">
        <v>17</v>
      </c>
      <c r="G12" s="120"/>
      <c r="H12" s="120" t="s">
        <v>18</v>
      </c>
      <c r="I12" s="120" t="s">
        <v>19</v>
      </c>
      <c r="J12" s="120"/>
      <c r="K12" s="110" t="s">
        <v>20</v>
      </c>
      <c r="L12" s="121" t="s">
        <v>21</v>
      </c>
      <c r="M12" s="121"/>
      <c r="N12" s="120"/>
      <c r="O12" s="120"/>
    </row>
    <row r="13" spans="1:15" ht="84" customHeight="1" thickBot="1">
      <c r="A13" s="120"/>
      <c r="B13" s="121"/>
      <c r="C13" s="120"/>
      <c r="D13" s="120"/>
      <c r="E13" s="120"/>
      <c r="F13" s="61" t="s">
        <v>22</v>
      </c>
      <c r="G13" s="61" t="s">
        <v>23</v>
      </c>
      <c r="H13" s="120"/>
      <c r="I13" s="61" t="s">
        <v>24</v>
      </c>
      <c r="J13" s="61" t="s">
        <v>23</v>
      </c>
      <c r="K13" s="111"/>
      <c r="L13" s="62" t="s">
        <v>25</v>
      </c>
      <c r="M13" s="62" t="s">
        <v>31</v>
      </c>
      <c r="N13" s="120"/>
      <c r="O13" s="61" t="s">
        <v>26</v>
      </c>
    </row>
    <row r="14" spans="1:15" ht="12.75" thickBot="1">
      <c r="A14" s="86">
        <v>1</v>
      </c>
      <c r="B14" s="87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7">
        <v>11</v>
      </c>
      <c r="L14" s="87">
        <v>12</v>
      </c>
      <c r="M14" s="87">
        <v>13</v>
      </c>
      <c r="N14" s="86">
        <v>14</v>
      </c>
      <c r="O14" s="86">
        <v>15</v>
      </c>
    </row>
    <row r="15" spans="1:15" ht="30" customHeight="1">
      <c r="A15" s="123" t="s">
        <v>27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</row>
    <row r="16" spans="1:15" ht="36">
      <c r="A16" s="49">
        <v>1</v>
      </c>
      <c r="B16" s="52" t="s">
        <v>39</v>
      </c>
      <c r="C16" s="49" t="s">
        <v>39</v>
      </c>
      <c r="D16" s="49" t="s">
        <v>40</v>
      </c>
      <c r="E16" s="49" t="s">
        <v>41</v>
      </c>
      <c r="F16" s="49">
        <v>796</v>
      </c>
      <c r="G16" s="49" t="s">
        <v>42</v>
      </c>
      <c r="H16" s="49">
        <v>1</v>
      </c>
      <c r="I16" s="49">
        <v>92401000000</v>
      </c>
      <c r="J16" s="49" t="s">
        <v>441</v>
      </c>
      <c r="K16" s="55">
        <v>175000</v>
      </c>
      <c r="L16" s="52" t="s">
        <v>43</v>
      </c>
      <c r="M16" s="52" t="s">
        <v>94</v>
      </c>
      <c r="N16" s="49" t="s">
        <v>44</v>
      </c>
      <c r="O16" s="49" t="s">
        <v>45</v>
      </c>
    </row>
    <row r="17" spans="1:15" ht="36">
      <c r="A17" s="49">
        <v>2</v>
      </c>
      <c r="B17" s="49" t="s">
        <v>49</v>
      </c>
      <c r="C17" s="52" t="s">
        <v>49</v>
      </c>
      <c r="D17" s="49" t="s">
        <v>50</v>
      </c>
      <c r="E17" s="49" t="s">
        <v>48</v>
      </c>
      <c r="F17" s="49">
        <v>796</v>
      </c>
      <c r="G17" s="49" t="s">
        <v>114</v>
      </c>
      <c r="H17" s="49">
        <v>1524</v>
      </c>
      <c r="I17" s="49">
        <v>92401000000</v>
      </c>
      <c r="J17" s="49" t="s">
        <v>441</v>
      </c>
      <c r="K17" s="55">
        <v>1500000</v>
      </c>
      <c r="L17" s="52" t="s">
        <v>43</v>
      </c>
      <c r="M17" s="52" t="s">
        <v>94</v>
      </c>
      <c r="N17" s="49" t="s">
        <v>117</v>
      </c>
      <c r="O17" s="49" t="s">
        <v>118</v>
      </c>
    </row>
    <row r="18" spans="1:15" ht="24">
      <c r="A18" s="49">
        <v>3</v>
      </c>
      <c r="B18" s="52" t="s">
        <v>46</v>
      </c>
      <c r="C18" s="49" t="s">
        <v>46</v>
      </c>
      <c r="D18" s="49" t="s">
        <v>51</v>
      </c>
      <c r="E18" s="49" t="s">
        <v>48</v>
      </c>
      <c r="F18" s="49">
        <v>796</v>
      </c>
      <c r="G18" s="49" t="s">
        <v>114</v>
      </c>
      <c r="H18" s="49">
        <v>100</v>
      </c>
      <c r="I18" s="49">
        <v>92401000000</v>
      </c>
      <c r="J18" s="49" t="s">
        <v>441</v>
      </c>
      <c r="K18" s="55">
        <v>360000</v>
      </c>
      <c r="L18" s="52" t="s">
        <v>43</v>
      </c>
      <c r="M18" s="52" t="s">
        <v>94</v>
      </c>
      <c r="N18" s="49" t="s">
        <v>83</v>
      </c>
      <c r="O18" s="49" t="s">
        <v>45</v>
      </c>
    </row>
    <row r="19" spans="1:15" ht="60">
      <c r="A19" s="49">
        <v>4</v>
      </c>
      <c r="B19" s="52" t="s">
        <v>52</v>
      </c>
      <c r="C19" s="49" t="s">
        <v>53</v>
      </c>
      <c r="D19" s="49" t="s">
        <v>516</v>
      </c>
      <c r="E19" s="49" t="s">
        <v>48</v>
      </c>
      <c r="F19" s="49">
        <v>796</v>
      </c>
      <c r="G19" s="49" t="s">
        <v>114</v>
      </c>
      <c r="H19" s="49">
        <v>5</v>
      </c>
      <c r="I19" s="49">
        <v>92401000000</v>
      </c>
      <c r="J19" s="49" t="s">
        <v>441</v>
      </c>
      <c r="K19" s="55">
        <v>100000</v>
      </c>
      <c r="L19" s="52" t="s">
        <v>43</v>
      </c>
      <c r="M19" s="52" t="s">
        <v>94</v>
      </c>
      <c r="N19" s="49" t="s">
        <v>83</v>
      </c>
      <c r="O19" s="49" t="s">
        <v>45</v>
      </c>
    </row>
    <row r="20" spans="1:15" ht="48">
      <c r="A20" s="49">
        <v>5</v>
      </c>
      <c r="B20" s="88" t="s">
        <v>49</v>
      </c>
      <c r="C20" s="52" t="s">
        <v>54</v>
      </c>
      <c r="D20" s="49" t="s">
        <v>55</v>
      </c>
      <c r="E20" s="49" t="s">
        <v>48</v>
      </c>
      <c r="F20" s="49">
        <v>796</v>
      </c>
      <c r="G20" s="49" t="s">
        <v>114</v>
      </c>
      <c r="H20" s="49">
        <v>360</v>
      </c>
      <c r="I20" s="49">
        <v>92401000000</v>
      </c>
      <c r="J20" s="49" t="s">
        <v>441</v>
      </c>
      <c r="K20" s="55">
        <v>2178090</v>
      </c>
      <c r="L20" s="52" t="s">
        <v>43</v>
      </c>
      <c r="M20" s="52" t="s">
        <v>94</v>
      </c>
      <c r="N20" s="49" t="s">
        <v>83</v>
      </c>
      <c r="O20" s="49" t="s">
        <v>45</v>
      </c>
    </row>
    <row r="21" spans="1:15" ht="24">
      <c r="A21" s="49">
        <v>6</v>
      </c>
      <c r="B21" s="68" t="s">
        <v>518</v>
      </c>
      <c r="C21" s="68" t="s">
        <v>518</v>
      </c>
      <c r="D21" s="89" t="s">
        <v>73</v>
      </c>
      <c r="E21" s="68" t="s">
        <v>74</v>
      </c>
      <c r="F21" s="49">
        <v>796</v>
      </c>
      <c r="G21" s="49" t="s">
        <v>42</v>
      </c>
      <c r="H21" s="68"/>
      <c r="I21" s="49">
        <v>92401000000</v>
      </c>
      <c r="J21" s="49" t="s">
        <v>441</v>
      </c>
      <c r="K21" s="82">
        <v>1200000</v>
      </c>
      <c r="L21" s="71" t="s">
        <v>269</v>
      </c>
      <c r="M21" s="52" t="s">
        <v>94</v>
      </c>
      <c r="N21" s="49" t="s">
        <v>117</v>
      </c>
      <c r="O21" s="49" t="s">
        <v>118</v>
      </c>
    </row>
    <row r="22" spans="1:15" ht="36">
      <c r="A22" s="49">
        <v>7</v>
      </c>
      <c r="B22" s="106" t="s">
        <v>519</v>
      </c>
      <c r="C22" s="107" t="s">
        <v>53</v>
      </c>
      <c r="D22" s="49" t="s">
        <v>81</v>
      </c>
      <c r="E22" s="49" t="s">
        <v>82</v>
      </c>
      <c r="F22" s="49">
        <v>796</v>
      </c>
      <c r="G22" s="49" t="s">
        <v>42</v>
      </c>
      <c r="H22" s="49">
        <v>111</v>
      </c>
      <c r="I22" s="49">
        <v>92401000000</v>
      </c>
      <c r="J22" s="49" t="s">
        <v>441</v>
      </c>
      <c r="K22" s="55">
        <v>300000</v>
      </c>
      <c r="L22" s="71" t="s">
        <v>269</v>
      </c>
      <c r="M22" s="52" t="s">
        <v>94</v>
      </c>
      <c r="N22" s="49" t="s">
        <v>83</v>
      </c>
      <c r="O22" s="49" t="s">
        <v>45</v>
      </c>
    </row>
    <row r="23" spans="1:15" ht="36">
      <c r="A23" s="49">
        <v>8</v>
      </c>
      <c r="B23" s="49" t="s">
        <v>417</v>
      </c>
      <c r="C23" s="52" t="s">
        <v>306</v>
      </c>
      <c r="D23" s="49" t="s">
        <v>84</v>
      </c>
      <c r="E23" s="49" t="s">
        <v>82</v>
      </c>
      <c r="F23" s="49">
        <v>796</v>
      </c>
      <c r="G23" s="49" t="s">
        <v>114</v>
      </c>
      <c r="H23" s="49">
        <v>3756</v>
      </c>
      <c r="I23" s="49">
        <v>92401000000</v>
      </c>
      <c r="J23" s="49" t="s">
        <v>441</v>
      </c>
      <c r="K23" s="55">
        <v>920000</v>
      </c>
      <c r="L23" s="71" t="s">
        <v>269</v>
      </c>
      <c r="M23" s="52" t="s">
        <v>94</v>
      </c>
      <c r="N23" s="49" t="s">
        <v>78</v>
      </c>
      <c r="O23" s="49" t="s">
        <v>45</v>
      </c>
    </row>
    <row r="24" spans="1:15" ht="48">
      <c r="A24" s="49">
        <v>9</v>
      </c>
      <c r="B24" s="56" t="s">
        <v>97</v>
      </c>
      <c r="C24" s="56">
        <v>7424020</v>
      </c>
      <c r="D24" s="56" t="s">
        <v>98</v>
      </c>
      <c r="E24" s="56" t="s">
        <v>99</v>
      </c>
      <c r="F24" s="56">
        <v>796</v>
      </c>
      <c r="G24" s="56" t="s">
        <v>42</v>
      </c>
      <c r="H24" s="73">
        <v>2578</v>
      </c>
      <c r="I24" s="49">
        <v>92401000000</v>
      </c>
      <c r="J24" s="49" t="s">
        <v>441</v>
      </c>
      <c r="K24" s="77">
        <v>2037230</v>
      </c>
      <c r="L24" s="74" t="s">
        <v>445</v>
      </c>
      <c r="M24" s="74" t="s">
        <v>100</v>
      </c>
      <c r="N24" s="49" t="s">
        <v>117</v>
      </c>
      <c r="O24" s="49" t="s">
        <v>118</v>
      </c>
    </row>
    <row r="25" spans="1:15" ht="48">
      <c r="A25" s="49">
        <v>10</v>
      </c>
      <c r="B25" s="53" t="s">
        <v>101</v>
      </c>
      <c r="C25" s="54" t="s">
        <v>520</v>
      </c>
      <c r="D25" s="56" t="s">
        <v>103</v>
      </c>
      <c r="E25" s="56" t="s">
        <v>99</v>
      </c>
      <c r="F25" s="56">
        <v>796</v>
      </c>
      <c r="G25" s="56" t="s">
        <v>42</v>
      </c>
      <c r="H25" s="56">
        <v>50</v>
      </c>
      <c r="I25" s="49">
        <v>92401000000</v>
      </c>
      <c r="J25" s="49" t="s">
        <v>441</v>
      </c>
      <c r="K25" s="77">
        <v>130412</v>
      </c>
      <c r="L25" s="74" t="s">
        <v>445</v>
      </c>
      <c r="M25" s="74" t="s">
        <v>100</v>
      </c>
      <c r="N25" s="49" t="s">
        <v>78</v>
      </c>
      <c r="O25" s="49" t="s">
        <v>118</v>
      </c>
    </row>
    <row r="26" spans="1:15" ht="36">
      <c r="A26" s="49">
        <v>11</v>
      </c>
      <c r="B26" s="53" t="s">
        <v>522</v>
      </c>
      <c r="C26" s="54" t="s">
        <v>53</v>
      </c>
      <c r="D26" s="56" t="s">
        <v>521</v>
      </c>
      <c r="E26" s="56" t="s">
        <v>106</v>
      </c>
      <c r="F26" s="56">
        <v>796</v>
      </c>
      <c r="G26" s="56" t="s">
        <v>42</v>
      </c>
      <c r="H26" s="56">
        <v>110</v>
      </c>
      <c r="I26" s="49">
        <v>92401000000</v>
      </c>
      <c r="J26" s="49" t="s">
        <v>441</v>
      </c>
      <c r="K26" s="77">
        <v>69278</v>
      </c>
      <c r="L26" s="74" t="s">
        <v>445</v>
      </c>
      <c r="M26" s="74" t="s">
        <v>100</v>
      </c>
      <c r="N26" s="49" t="s">
        <v>78</v>
      </c>
      <c r="O26" s="49" t="s">
        <v>118</v>
      </c>
    </row>
    <row r="27" spans="1:15" ht="36">
      <c r="A27" s="49">
        <v>12</v>
      </c>
      <c r="B27" s="108" t="s">
        <v>378</v>
      </c>
      <c r="C27" s="108" t="s">
        <v>378</v>
      </c>
      <c r="D27" s="56" t="s">
        <v>442</v>
      </c>
      <c r="E27" s="56" t="s">
        <v>106</v>
      </c>
      <c r="F27" s="56">
        <v>796</v>
      </c>
      <c r="G27" s="56" t="s">
        <v>42</v>
      </c>
      <c r="H27" s="73">
        <v>328</v>
      </c>
      <c r="I27" s="49">
        <v>92401000000</v>
      </c>
      <c r="J27" s="49" t="s">
        <v>441</v>
      </c>
      <c r="K27" s="77">
        <v>938250</v>
      </c>
      <c r="L27" s="74" t="s">
        <v>445</v>
      </c>
      <c r="M27" s="74" t="s">
        <v>100</v>
      </c>
      <c r="N27" s="49" t="s">
        <v>78</v>
      </c>
      <c r="O27" s="49" t="s">
        <v>118</v>
      </c>
    </row>
    <row r="28" spans="1:15" ht="36">
      <c r="A28" s="49">
        <v>13</v>
      </c>
      <c r="B28" s="49" t="s">
        <v>111</v>
      </c>
      <c r="C28" s="49" t="s">
        <v>111</v>
      </c>
      <c r="D28" s="49" t="s">
        <v>112</v>
      </c>
      <c r="E28" s="49" t="s">
        <v>113</v>
      </c>
      <c r="F28" s="49">
        <v>796</v>
      </c>
      <c r="G28" s="49" t="s">
        <v>114</v>
      </c>
      <c r="H28" s="50">
        <v>1</v>
      </c>
      <c r="I28" s="49">
        <v>92401000000</v>
      </c>
      <c r="J28" s="49" t="s">
        <v>441</v>
      </c>
      <c r="K28" s="55">
        <f>10589309.57*0.8</f>
        <v>8471447.656000001</v>
      </c>
      <c r="L28" s="52" t="s">
        <v>115</v>
      </c>
      <c r="M28" s="52" t="s">
        <v>116</v>
      </c>
      <c r="N28" s="49" t="s">
        <v>117</v>
      </c>
      <c r="O28" s="49" t="s">
        <v>118</v>
      </c>
    </row>
    <row r="29" spans="1:15" ht="48">
      <c r="A29" s="49">
        <v>14</v>
      </c>
      <c r="B29" s="53" t="s">
        <v>131</v>
      </c>
      <c r="C29" s="54" t="s">
        <v>131</v>
      </c>
      <c r="D29" s="49" t="s">
        <v>132</v>
      </c>
      <c r="E29" s="49" t="s">
        <v>113</v>
      </c>
      <c r="F29" s="49">
        <v>796</v>
      </c>
      <c r="G29" s="49" t="s">
        <v>114</v>
      </c>
      <c r="H29" s="49" t="s">
        <v>133</v>
      </c>
      <c r="I29" s="49">
        <v>92401000000</v>
      </c>
      <c r="J29" s="49" t="s">
        <v>441</v>
      </c>
      <c r="K29" s="55">
        <v>1000000</v>
      </c>
      <c r="L29" s="52" t="s">
        <v>134</v>
      </c>
      <c r="M29" s="52" t="s">
        <v>135</v>
      </c>
      <c r="N29" s="49" t="s">
        <v>117</v>
      </c>
      <c r="O29" s="49" t="s">
        <v>118</v>
      </c>
    </row>
    <row r="30" spans="1:15" ht="48">
      <c r="A30" s="49">
        <v>15</v>
      </c>
      <c r="B30" s="53" t="s">
        <v>136</v>
      </c>
      <c r="C30" s="54" t="s">
        <v>136</v>
      </c>
      <c r="D30" s="49" t="s">
        <v>137</v>
      </c>
      <c r="E30" s="49" t="s">
        <v>113</v>
      </c>
      <c r="F30" s="49">
        <v>796</v>
      </c>
      <c r="G30" s="49" t="s">
        <v>114</v>
      </c>
      <c r="H30" s="49" t="s">
        <v>133</v>
      </c>
      <c r="I30" s="49">
        <v>92401000000</v>
      </c>
      <c r="J30" s="49" t="s">
        <v>441</v>
      </c>
      <c r="K30" s="55">
        <v>1150000</v>
      </c>
      <c r="L30" s="52" t="s">
        <v>138</v>
      </c>
      <c r="M30" s="52" t="s">
        <v>135</v>
      </c>
      <c r="N30" s="49" t="s">
        <v>78</v>
      </c>
      <c r="O30" s="49" t="s">
        <v>118</v>
      </c>
    </row>
    <row r="31" spans="1:15" ht="48">
      <c r="A31" s="49">
        <v>16</v>
      </c>
      <c r="B31" s="54" t="s">
        <v>139</v>
      </c>
      <c r="C31" s="54">
        <v>17</v>
      </c>
      <c r="D31" s="49" t="s">
        <v>140</v>
      </c>
      <c r="E31" s="49" t="s">
        <v>113</v>
      </c>
      <c r="F31" s="49">
        <v>796</v>
      </c>
      <c r="G31" s="49" t="s">
        <v>114</v>
      </c>
      <c r="H31" s="49" t="s">
        <v>133</v>
      </c>
      <c r="I31" s="49">
        <v>92401000000</v>
      </c>
      <c r="J31" s="49" t="s">
        <v>441</v>
      </c>
      <c r="K31" s="55">
        <v>800000</v>
      </c>
      <c r="L31" s="52" t="s">
        <v>141</v>
      </c>
      <c r="M31" s="52" t="s">
        <v>135</v>
      </c>
      <c r="N31" s="49" t="s">
        <v>78</v>
      </c>
      <c r="O31" s="49" t="s">
        <v>118</v>
      </c>
    </row>
    <row r="32" spans="1:15" ht="48">
      <c r="A32" s="49">
        <v>17</v>
      </c>
      <c r="B32" s="49" t="s">
        <v>146</v>
      </c>
      <c r="C32" s="49" t="s">
        <v>147</v>
      </c>
      <c r="D32" s="49" t="s">
        <v>148</v>
      </c>
      <c r="E32" s="49" t="s">
        <v>113</v>
      </c>
      <c r="F32" s="49">
        <v>796</v>
      </c>
      <c r="G32" s="49" t="s">
        <v>114</v>
      </c>
      <c r="H32" s="49" t="s">
        <v>149</v>
      </c>
      <c r="I32" s="49">
        <v>92401000000</v>
      </c>
      <c r="J32" s="49" t="s">
        <v>441</v>
      </c>
      <c r="K32" s="55">
        <v>818750</v>
      </c>
      <c r="L32" s="52" t="s">
        <v>141</v>
      </c>
      <c r="M32" s="52" t="s">
        <v>135</v>
      </c>
      <c r="N32" s="49" t="s">
        <v>117</v>
      </c>
      <c r="O32" s="49" t="s">
        <v>96</v>
      </c>
    </row>
    <row r="33" spans="1:15" ht="36">
      <c r="A33" s="49">
        <v>18</v>
      </c>
      <c r="B33" s="49" t="s">
        <v>258</v>
      </c>
      <c r="C33" s="49" t="s">
        <v>150</v>
      </c>
      <c r="D33" s="49" t="s">
        <v>151</v>
      </c>
      <c r="E33" s="49" t="s">
        <v>113</v>
      </c>
      <c r="F33" s="49">
        <v>796</v>
      </c>
      <c r="G33" s="49" t="s">
        <v>114</v>
      </c>
      <c r="H33" s="49" t="s">
        <v>152</v>
      </c>
      <c r="I33" s="49">
        <v>92401000000</v>
      </c>
      <c r="J33" s="49" t="s">
        <v>441</v>
      </c>
      <c r="K33" s="55">
        <v>316800</v>
      </c>
      <c r="L33" s="52" t="s">
        <v>141</v>
      </c>
      <c r="M33" s="52" t="s">
        <v>135</v>
      </c>
      <c r="N33" s="49" t="s">
        <v>78</v>
      </c>
      <c r="O33" s="49" t="s">
        <v>118</v>
      </c>
    </row>
    <row r="34" spans="1:15" ht="24">
      <c r="A34" s="49">
        <v>19</v>
      </c>
      <c r="B34" s="64" t="s">
        <v>157</v>
      </c>
      <c r="C34" s="64" t="s">
        <v>157</v>
      </c>
      <c r="D34" s="64" t="s">
        <v>158</v>
      </c>
      <c r="E34" s="64" t="s">
        <v>113</v>
      </c>
      <c r="F34" s="64">
        <v>166</v>
      </c>
      <c r="G34" s="64" t="s">
        <v>298</v>
      </c>
      <c r="H34" s="64">
        <v>3500</v>
      </c>
      <c r="I34" s="49">
        <v>92401000000</v>
      </c>
      <c r="J34" s="49" t="s">
        <v>441</v>
      </c>
      <c r="K34" s="78">
        <v>900000</v>
      </c>
      <c r="L34" s="52" t="s">
        <v>134</v>
      </c>
      <c r="M34" s="52" t="s">
        <v>135</v>
      </c>
      <c r="N34" s="66" t="s">
        <v>78</v>
      </c>
      <c r="O34" s="64" t="s">
        <v>45</v>
      </c>
    </row>
    <row r="35" spans="1:15" ht="48">
      <c r="A35" s="49">
        <v>20</v>
      </c>
      <c r="B35" s="97" t="s">
        <v>523</v>
      </c>
      <c r="C35" s="97" t="s">
        <v>523</v>
      </c>
      <c r="D35" s="64" t="s">
        <v>159</v>
      </c>
      <c r="E35" s="64" t="s">
        <v>113</v>
      </c>
      <c r="F35" s="64">
        <v>642</v>
      </c>
      <c r="G35" s="64" t="s">
        <v>160</v>
      </c>
      <c r="H35" s="64" t="s">
        <v>133</v>
      </c>
      <c r="I35" s="49">
        <v>92401000000</v>
      </c>
      <c r="J35" s="49" t="s">
        <v>441</v>
      </c>
      <c r="K35" s="78">
        <v>9000000</v>
      </c>
      <c r="L35" s="52" t="s">
        <v>141</v>
      </c>
      <c r="M35" s="52" t="s">
        <v>135</v>
      </c>
      <c r="N35" s="67" t="s">
        <v>117</v>
      </c>
      <c r="O35" s="64" t="s">
        <v>45</v>
      </c>
    </row>
    <row r="36" spans="1:15" ht="24">
      <c r="A36" s="49">
        <v>21</v>
      </c>
      <c r="B36" s="64" t="s">
        <v>161</v>
      </c>
      <c r="C36" s="64" t="s">
        <v>162</v>
      </c>
      <c r="D36" s="64" t="s">
        <v>163</v>
      </c>
      <c r="E36" s="64" t="s">
        <v>113</v>
      </c>
      <c r="F36" s="64">
        <v>698</v>
      </c>
      <c r="G36" s="64" t="s">
        <v>164</v>
      </c>
      <c r="H36" s="64">
        <v>35</v>
      </c>
      <c r="I36" s="49">
        <v>92401000000</v>
      </c>
      <c r="J36" s="49" t="s">
        <v>441</v>
      </c>
      <c r="K36" s="78">
        <v>60000</v>
      </c>
      <c r="L36" s="52" t="s">
        <v>141</v>
      </c>
      <c r="M36" s="52" t="s">
        <v>135</v>
      </c>
      <c r="N36" s="67" t="s">
        <v>117</v>
      </c>
      <c r="O36" s="64" t="s">
        <v>45</v>
      </c>
    </row>
    <row r="37" spans="1:15" ht="24">
      <c r="A37" s="49">
        <v>22</v>
      </c>
      <c r="B37" s="49" t="s">
        <v>165</v>
      </c>
      <c r="C37" s="49" t="s">
        <v>524</v>
      </c>
      <c r="D37" s="64" t="s">
        <v>166</v>
      </c>
      <c r="E37" s="64" t="s">
        <v>113</v>
      </c>
      <c r="F37" s="64">
        <v>796</v>
      </c>
      <c r="G37" s="49" t="s">
        <v>42</v>
      </c>
      <c r="H37" s="64">
        <v>100</v>
      </c>
      <c r="I37" s="49">
        <v>92401000000</v>
      </c>
      <c r="J37" s="49" t="s">
        <v>441</v>
      </c>
      <c r="K37" s="78">
        <v>600000</v>
      </c>
      <c r="L37" s="97" t="s">
        <v>115</v>
      </c>
      <c r="M37" s="52" t="s">
        <v>135</v>
      </c>
      <c r="N37" s="66" t="s">
        <v>78</v>
      </c>
      <c r="O37" s="64" t="s">
        <v>45</v>
      </c>
    </row>
    <row r="38" spans="1:15" ht="24">
      <c r="A38" s="49">
        <v>23</v>
      </c>
      <c r="B38" s="64" t="s">
        <v>526</v>
      </c>
      <c r="C38" s="64" t="s">
        <v>525</v>
      </c>
      <c r="D38" s="64" t="s">
        <v>167</v>
      </c>
      <c r="E38" s="64" t="s">
        <v>113</v>
      </c>
      <c r="F38" s="64">
        <v>796</v>
      </c>
      <c r="G38" s="49" t="s">
        <v>42</v>
      </c>
      <c r="H38" s="64">
        <v>10</v>
      </c>
      <c r="I38" s="49">
        <v>92401000000</v>
      </c>
      <c r="J38" s="49" t="s">
        <v>441</v>
      </c>
      <c r="K38" s="78">
        <v>336000</v>
      </c>
      <c r="L38" s="97" t="s">
        <v>115</v>
      </c>
      <c r="M38" s="52" t="s">
        <v>135</v>
      </c>
      <c r="N38" s="66" t="s">
        <v>78</v>
      </c>
      <c r="O38" s="64" t="s">
        <v>45</v>
      </c>
    </row>
    <row r="39" spans="1:15" ht="60">
      <c r="A39" s="49">
        <v>24</v>
      </c>
      <c r="B39" s="64" t="s">
        <v>168</v>
      </c>
      <c r="C39" s="64" t="s">
        <v>169</v>
      </c>
      <c r="D39" s="64" t="s">
        <v>170</v>
      </c>
      <c r="E39" s="64" t="s">
        <v>113</v>
      </c>
      <c r="F39" s="64">
        <v>796</v>
      </c>
      <c r="G39" s="49" t="s">
        <v>42</v>
      </c>
      <c r="H39" s="64">
        <v>10</v>
      </c>
      <c r="I39" s="49">
        <v>92401000000</v>
      </c>
      <c r="J39" s="49" t="s">
        <v>441</v>
      </c>
      <c r="K39" s="78">
        <v>60000</v>
      </c>
      <c r="L39" s="97" t="s">
        <v>115</v>
      </c>
      <c r="M39" s="52" t="s">
        <v>135</v>
      </c>
      <c r="N39" s="66" t="s">
        <v>171</v>
      </c>
      <c r="O39" s="64" t="s">
        <v>45</v>
      </c>
    </row>
    <row r="40" spans="1:15" ht="24">
      <c r="A40" s="49">
        <v>25</v>
      </c>
      <c r="B40" s="49" t="s">
        <v>184</v>
      </c>
      <c r="C40" s="49" t="s">
        <v>185</v>
      </c>
      <c r="D40" s="49" t="s">
        <v>186</v>
      </c>
      <c r="E40" s="49" t="s">
        <v>187</v>
      </c>
      <c r="F40" s="49">
        <v>168</v>
      </c>
      <c r="G40" s="49" t="s">
        <v>188</v>
      </c>
      <c r="H40" s="49">
        <v>20</v>
      </c>
      <c r="I40" s="49">
        <v>92401000000</v>
      </c>
      <c r="J40" s="49" t="s">
        <v>441</v>
      </c>
      <c r="K40" s="55">
        <v>1986000</v>
      </c>
      <c r="L40" s="52" t="s">
        <v>134</v>
      </c>
      <c r="M40" s="52" t="s">
        <v>135</v>
      </c>
      <c r="N40" s="49" t="s">
        <v>117</v>
      </c>
      <c r="O40" s="49" t="s">
        <v>45</v>
      </c>
    </row>
    <row r="41" spans="1:15" ht="24">
      <c r="A41" s="49">
        <v>26</v>
      </c>
      <c r="B41" s="49" t="s">
        <v>184</v>
      </c>
      <c r="C41" s="49" t="s">
        <v>189</v>
      </c>
      <c r="D41" s="49" t="s">
        <v>190</v>
      </c>
      <c r="E41" s="49" t="s">
        <v>187</v>
      </c>
      <c r="F41" s="49">
        <v>168</v>
      </c>
      <c r="G41" s="63" t="s">
        <v>191</v>
      </c>
      <c r="H41" s="63">
        <v>300</v>
      </c>
      <c r="I41" s="49">
        <v>92401000000</v>
      </c>
      <c r="J41" s="49" t="s">
        <v>441</v>
      </c>
      <c r="K41" s="55">
        <v>908500</v>
      </c>
      <c r="L41" s="52" t="s">
        <v>134</v>
      </c>
      <c r="M41" s="52" t="s">
        <v>135</v>
      </c>
      <c r="N41" s="49" t="s">
        <v>117</v>
      </c>
      <c r="O41" s="49" t="s">
        <v>45</v>
      </c>
    </row>
    <row r="42" spans="1:15" ht="48">
      <c r="A42" s="49">
        <v>27</v>
      </c>
      <c r="B42" s="49" t="s">
        <v>184</v>
      </c>
      <c r="C42" s="49" t="s">
        <v>192</v>
      </c>
      <c r="D42" s="49" t="s">
        <v>193</v>
      </c>
      <c r="E42" s="49" t="s">
        <v>187</v>
      </c>
      <c r="F42" s="49">
        <v>168</v>
      </c>
      <c r="G42" s="49" t="s">
        <v>194</v>
      </c>
      <c r="H42" s="49">
        <v>1000</v>
      </c>
      <c r="I42" s="49">
        <v>92401000000</v>
      </c>
      <c r="J42" s="49" t="s">
        <v>441</v>
      </c>
      <c r="K42" s="55">
        <v>190800</v>
      </c>
      <c r="L42" s="52" t="s">
        <v>134</v>
      </c>
      <c r="M42" s="52" t="s">
        <v>135</v>
      </c>
      <c r="N42" s="49" t="s">
        <v>117</v>
      </c>
      <c r="O42" s="49" t="s">
        <v>45</v>
      </c>
    </row>
    <row r="43" spans="1:15" ht="36">
      <c r="A43" s="49">
        <v>28</v>
      </c>
      <c r="B43" s="49" t="s">
        <v>527</v>
      </c>
      <c r="C43" s="49" t="s">
        <v>528</v>
      </c>
      <c r="D43" s="64" t="s">
        <v>206</v>
      </c>
      <c r="E43" s="64" t="s">
        <v>106</v>
      </c>
      <c r="F43" s="64">
        <v>796</v>
      </c>
      <c r="G43" s="64" t="s">
        <v>42</v>
      </c>
      <c r="H43" s="64">
        <v>1</v>
      </c>
      <c r="I43" s="49">
        <v>92401000000</v>
      </c>
      <c r="J43" s="49" t="s">
        <v>441</v>
      </c>
      <c r="K43" s="78">
        <v>335000</v>
      </c>
      <c r="L43" s="52" t="s">
        <v>134</v>
      </c>
      <c r="M43" s="52" t="s">
        <v>135</v>
      </c>
      <c r="N43" s="49" t="s">
        <v>78</v>
      </c>
      <c r="O43" s="49" t="s">
        <v>45</v>
      </c>
    </row>
    <row r="44" spans="1:15" ht="48">
      <c r="A44" s="49">
        <v>29</v>
      </c>
      <c r="B44" s="52" t="s">
        <v>443</v>
      </c>
      <c r="C44" s="49" t="s">
        <v>444</v>
      </c>
      <c r="D44" s="56" t="s">
        <v>207</v>
      </c>
      <c r="E44" s="56" t="s">
        <v>99</v>
      </c>
      <c r="F44" s="56">
        <v>796</v>
      </c>
      <c r="G44" s="56" t="s">
        <v>42</v>
      </c>
      <c r="H44" s="56">
        <v>1</v>
      </c>
      <c r="I44" s="49">
        <v>92401000000</v>
      </c>
      <c r="J44" s="49" t="s">
        <v>441</v>
      </c>
      <c r="K44" s="78">
        <v>1100000</v>
      </c>
      <c r="L44" s="52" t="s">
        <v>134</v>
      </c>
      <c r="M44" s="52" t="s">
        <v>135</v>
      </c>
      <c r="N44" s="49" t="s">
        <v>117</v>
      </c>
      <c r="O44" s="49" t="s">
        <v>45</v>
      </c>
    </row>
    <row r="45" spans="1:15" ht="36">
      <c r="A45" s="49">
        <v>30</v>
      </c>
      <c r="B45" s="49" t="s">
        <v>527</v>
      </c>
      <c r="C45" s="49" t="s">
        <v>528</v>
      </c>
      <c r="D45" s="64" t="s">
        <v>206</v>
      </c>
      <c r="E45" s="64" t="s">
        <v>106</v>
      </c>
      <c r="F45" s="64">
        <v>796</v>
      </c>
      <c r="G45" s="64" t="s">
        <v>42</v>
      </c>
      <c r="H45" s="64">
        <v>1</v>
      </c>
      <c r="I45" s="49">
        <v>92401000000</v>
      </c>
      <c r="J45" s="49" t="s">
        <v>441</v>
      </c>
      <c r="K45" s="78">
        <v>587000</v>
      </c>
      <c r="L45" s="52" t="s">
        <v>134</v>
      </c>
      <c r="M45" s="52" t="s">
        <v>135</v>
      </c>
      <c r="N45" s="49" t="s">
        <v>78</v>
      </c>
      <c r="O45" s="49" t="s">
        <v>45</v>
      </c>
    </row>
    <row r="46" spans="1:15" ht="36">
      <c r="A46" s="49">
        <v>31</v>
      </c>
      <c r="B46" s="49" t="s">
        <v>527</v>
      </c>
      <c r="C46" s="49" t="s">
        <v>528</v>
      </c>
      <c r="D46" s="64" t="s">
        <v>206</v>
      </c>
      <c r="E46" s="64" t="s">
        <v>106</v>
      </c>
      <c r="F46" s="64">
        <v>796</v>
      </c>
      <c r="G46" s="64" t="s">
        <v>42</v>
      </c>
      <c r="H46" s="64">
        <v>1</v>
      </c>
      <c r="I46" s="49">
        <v>92401000000</v>
      </c>
      <c r="J46" s="49" t="s">
        <v>441</v>
      </c>
      <c r="K46" s="78">
        <v>150000</v>
      </c>
      <c r="L46" s="52" t="s">
        <v>134</v>
      </c>
      <c r="M46" s="52" t="s">
        <v>135</v>
      </c>
      <c r="N46" s="49" t="s">
        <v>78</v>
      </c>
      <c r="O46" s="49" t="s">
        <v>45</v>
      </c>
    </row>
    <row r="47" spans="1:15" ht="36">
      <c r="A47" s="49">
        <v>32</v>
      </c>
      <c r="B47" s="56" t="s">
        <v>222</v>
      </c>
      <c r="C47" s="56" t="s">
        <v>222</v>
      </c>
      <c r="D47" s="56" t="s">
        <v>223</v>
      </c>
      <c r="E47" s="56" t="s">
        <v>92</v>
      </c>
      <c r="F47" s="56">
        <v>796</v>
      </c>
      <c r="G47" s="56" t="s">
        <v>42</v>
      </c>
      <c r="H47" s="56">
        <v>1</v>
      </c>
      <c r="I47" s="49">
        <v>92401000000</v>
      </c>
      <c r="J47" s="49" t="s">
        <v>441</v>
      </c>
      <c r="K47" s="77">
        <v>600000</v>
      </c>
      <c r="L47" s="52" t="s">
        <v>134</v>
      </c>
      <c r="M47" s="52" t="s">
        <v>135</v>
      </c>
      <c r="N47" s="56" t="s">
        <v>95</v>
      </c>
      <c r="O47" s="56" t="s">
        <v>96</v>
      </c>
    </row>
    <row r="48" spans="1:15" ht="24">
      <c r="A48" s="49">
        <v>33</v>
      </c>
      <c r="B48" s="49" t="s">
        <v>56</v>
      </c>
      <c r="C48" s="49" t="s">
        <v>56</v>
      </c>
      <c r="D48" s="49" t="s">
        <v>57</v>
      </c>
      <c r="E48" s="52" t="s">
        <v>48</v>
      </c>
      <c r="F48" s="49">
        <v>796</v>
      </c>
      <c r="G48" s="49" t="s">
        <v>42</v>
      </c>
      <c r="H48" s="49">
        <v>150</v>
      </c>
      <c r="I48" s="49">
        <v>92401000000</v>
      </c>
      <c r="J48" s="49" t="s">
        <v>441</v>
      </c>
      <c r="K48" s="55">
        <v>6142370</v>
      </c>
      <c r="L48" s="97" t="s">
        <v>115</v>
      </c>
      <c r="M48" s="52" t="s">
        <v>135</v>
      </c>
      <c r="N48" s="49" t="s">
        <v>78</v>
      </c>
      <c r="O48" s="49" t="s">
        <v>45</v>
      </c>
    </row>
    <row r="49" spans="1:15" ht="24">
      <c r="A49" s="49">
        <v>34</v>
      </c>
      <c r="B49" s="49" t="s">
        <v>56</v>
      </c>
      <c r="C49" s="49" t="s">
        <v>56</v>
      </c>
      <c r="D49" s="49" t="s">
        <v>57</v>
      </c>
      <c r="E49" s="52" t="s">
        <v>48</v>
      </c>
      <c r="F49" s="49">
        <v>796</v>
      </c>
      <c r="G49" s="49" t="s">
        <v>42</v>
      </c>
      <c r="H49" s="49">
        <v>150</v>
      </c>
      <c r="I49" s="49">
        <v>92401000000</v>
      </c>
      <c r="J49" s="49" t="s">
        <v>441</v>
      </c>
      <c r="K49" s="55">
        <v>780000</v>
      </c>
      <c r="L49" s="97" t="s">
        <v>115</v>
      </c>
      <c r="M49" s="52" t="s">
        <v>135</v>
      </c>
      <c r="N49" s="49" t="s">
        <v>78</v>
      </c>
      <c r="O49" s="49" t="s">
        <v>45</v>
      </c>
    </row>
    <row r="50" spans="1:15" ht="36">
      <c r="A50" s="49">
        <v>35</v>
      </c>
      <c r="B50" s="52" t="s">
        <v>224</v>
      </c>
      <c r="C50" s="49" t="s">
        <v>224</v>
      </c>
      <c r="D50" s="49" t="s">
        <v>225</v>
      </c>
      <c r="E50" s="49" t="s">
        <v>226</v>
      </c>
      <c r="F50" s="49">
        <v>796</v>
      </c>
      <c r="G50" s="49" t="s">
        <v>114</v>
      </c>
      <c r="H50" s="50">
        <v>17</v>
      </c>
      <c r="I50" s="49">
        <v>92401000000</v>
      </c>
      <c r="J50" s="49" t="s">
        <v>441</v>
      </c>
      <c r="K50" s="55" t="s">
        <v>440</v>
      </c>
      <c r="L50" s="52" t="s">
        <v>43</v>
      </c>
      <c r="M50" s="52" t="s">
        <v>94</v>
      </c>
      <c r="N50" s="49" t="s">
        <v>117</v>
      </c>
      <c r="O50" s="49" t="s">
        <v>45</v>
      </c>
    </row>
    <row r="51" spans="1:15" ht="36">
      <c r="A51" s="49">
        <v>36</v>
      </c>
      <c r="B51" s="49" t="s">
        <v>227</v>
      </c>
      <c r="C51" s="49" t="s">
        <v>227</v>
      </c>
      <c r="D51" s="49" t="s">
        <v>228</v>
      </c>
      <c r="E51" s="49" t="s">
        <v>229</v>
      </c>
      <c r="F51" s="49">
        <v>796</v>
      </c>
      <c r="G51" s="49" t="s">
        <v>114</v>
      </c>
      <c r="H51" s="50">
        <v>4225</v>
      </c>
      <c r="I51" s="49">
        <v>92401000000</v>
      </c>
      <c r="J51" s="49" t="s">
        <v>441</v>
      </c>
      <c r="K51" s="55">
        <v>7114672.200000002</v>
      </c>
      <c r="L51" s="52" t="s">
        <v>43</v>
      </c>
      <c r="M51" s="52" t="s">
        <v>94</v>
      </c>
      <c r="N51" s="49" t="s">
        <v>95</v>
      </c>
      <c r="O51" s="49" t="s">
        <v>96</v>
      </c>
    </row>
    <row r="52" spans="1:15" ht="24">
      <c r="A52" s="49">
        <v>37</v>
      </c>
      <c r="B52" s="49" t="s">
        <v>529</v>
      </c>
      <c r="C52" s="49" t="s">
        <v>529</v>
      </c>
      <c r="D52" s="49" t="s">
        <v>230</v>
      </c>
      <c r="E52" s="49" t="s">
        <v>229</v>
      </c>
      <c r="F52" s="49">
        <v>796</v>
      </c>
      <c r="G52" s="49" t="s">
        <v>114</v>
      </c>
      <c r="H52" s="58" t="s">
        <v>231</v>
      </c>
      <c r="I52" s="49">
        <v>92401000000</v>
      </c>
      <c r="J52" s="49" t="s">
        <v>441</v>
      </c>
      <c r="K52" s="55">
        <v>420813.552</v>
      </c>
      <c r="L52" s="52" t="s">
        <v>43</v>
      </c>
      <c r="M52" s="52" t="s">
        <v>94</v>
      </c>
      <c r="N52" s="49" t="s">
        <v>78</v>
      </c>
      <c r="O52" s="49" t="s">
        <v>45</v>
      </c>
    </row>
    <row r="53" spans="1:15" ht="24">
      <c r="A53" s="49">
        <v>38</v>
      </c>
      <c r="B53" s="49" t="s">
        <v>233</v>
      </c>
      <c r="C53" s="49" t="s">
        <v>233</v>
      </c>
      <c r="D53" s="49" t="s">
        <v>234</v>
      </c>
      <c r="E53" s="49" t="s">
        <v>229</v>
      </c>
      <c r="F53" s="49">
        <v>796</v>
      </c>
      <c r="G53" s="49" t="s">
        <v>114</v>
      </c>
      <c r="H53" s="58" t="s">
        <v>235</v>
      </c>
      <c r="I53" s="49">
        <v>92401000000</v>
      </c>
      <c r="J53" s="49" t="s">
        <v>441</v>
      </c>
      <c r="K53" s="55">
        <v>684000</v>
      </c>
      <c r="L53" s="52" t="s">
        <v>43</v>
      </c>
      <c r="M53" s="52" t="s">
        <v>94</v>
      </c>
      <c r="N53" s="49" t="s">
        <v>78</v>
      </c>
      <c r="O53" s="49" t="s">
        <v>45</v>
      </c>
    </row>
    <row r="54" spans="1:15" ht="36">
      <c r="A54" s="49">
        <v>39</v>
      </c>
      <c r="B54" s="49" t="s">
        <v>237</v>
      </c>
      <c r="C54" s="49" t="s">
        <v>237</v>
      </c>
      <c r="D54" s="49" t="s">
        <v>238</v>
      </c>
      <c r="E54" s="49" t="s">
        <v>229</v>
      </c>
      <c r="F54" s="49">
        <v>6</v>
      </c>
      <c r="G54" s="49" t="s">
        <v>188</v>
      </c>
      <c r="H54" s="91">
        <v>25</v>
      </c>
      <c r="I54" s="49">
        <v>92401000000</v>
      </c>
      <c r="J54" s="49" t="s">
        <v>441</v>
      </c>
      <c r="K54" s="55">
        <v>1771159.6560000002</v>
      </c>
      <c r="L54" s="52" t="s">
        <v>43</v>
      </c>
      <c r="M54" s="52" t="s">
        <v>94</v>
      </c>
      <c r="N54" s="49" t="s">
        <v>95</v>
      </c>
      <c r="O54" s="49" t="s">
        <v>96</v>
      </c>
    </row>
    <row r="55" spans="1:15" ht="24">
      <c r="A55" s="49">
        <v>40</v>
      </c>
      <c r="B55" s="49" t="s">
        <v>236</v>
      </c>
      <c r="C55" s="49" t="s">
        <v>237</v>
      </c>
      <c r="D55" s="49" t="s">
        <v>239</v>
      </c>
      <c r="E55" s="49" t="s">
        <v>229</v>
      </c>
      <c r="F55" s="49">
        <v>6</v>
      </c>
      <c r="G55" s="49" t="s">
        <v>188</v>
      </c>
      <c r="H55" s="91">
        <v>233</v>
      </c>
      <c r="I55" s="49">
        <v>92401000000</v>
      </c>
      <c r="J55" s="49" t="s">
        <v>441</v>
      </c>
      <c r="K55" s="55">
        <v>12445646.33898305</v>
      </c>
      <c r="L55" s="52" t="s">
        <v>43</v>
      </c>
      <c r="M55" s="52" t="s">
        <v>94</v>
      </c>
      <c r="N55" s="49" t="s">
        <v>117</v>
      </c>
      <c r="O55" s="49" t="s">
        <v>45</v>
      </c>
    </row>
    <row r="56" spans="1:15" ht="36">
      <c r="A56" s="49">
        <v>41</v>
      </c>
      <c r="B56" s="49" t="s">
        <v>530</v>
      </c>
      <c r="C56" s="49" t="s">
        <v>240</v>
      </c>
      <c r="D56" s="49" t="s">
        <v>241</v>
      </c>
      <c r="E56" s="49" t="s">
        <v>229</v>
      </c>
      <c r="F56" s="49">
        <v>6</v>
      </c>
      <c r="G56" s="49" t="s">
        <v>242</v>
      </c>
      <c r="H56" s="73">
        <v>1053</v>
      </c>
      <c r="I56" s="49">
        <v>92401000000</v>
      </c>
      <c r="J56" s="49" t="s">
        <v>441</v>
      </c>
      <c r="K56" s="55">
        <v>2923171.103999999</v>
      </c>
      <c r="L56" s="52" t="s">
        <v>43</v>
      </c>
      <c r="M56" s="52" t="s">
        <v>94</v>
      </c>
      <c r="N56" s="49" t="s">
        <v>95</v>
      </c>
      <c r="O56" s="49" t="s">
        <v>96</v>
      </c>
    </row>
    <row r="57" spans="1:15" ht="24">
      <c r="A57" s="49">
        <v>42</v>
      </c>
      <c r="B57" s="49" t="s">
        <v>243</v>
      </c>
      <c r="C57" s="49" t="s">
        <v>243</v>
      </c>
      <c r="D57" s="49" t="s">
        <v>244</v>
      </c>
      <c r="E57" s="49" t="s">
        <v>229</v>
      </c>
      <c r="F57" s="49">
        <v>6</v>
      </c>
      <c r="G57" s="49" t="s">
        <v>242</v>
      </c>
      <c r="H57" s="73">
        <v>1100</v>
      </c>
      <c r="I57" s="49">
        <v>92401000000</v>
      </c>
      <c r="J57" s="49" t="s">
        <v>441</v>
      </c>
      <c r="K57" s="55">
        <v>132000</v>
      </c>
      <c r="L57" s="52" t="s">
        <v>43</v>
      </c>
      <c r="M57" s="52" t="s">
        <v>94</v>
      </c>
      <c r="N57" s="49" t="s">
        <v>78</v>
      </c>
      <c r="O57" s="49" t="s">
        <v>45</v>
      </c>
    </row>
    <row r="58" spans="1:15" ht="24">
      <c r="A58" s="49">
        <v>43</v>
      </c>
      <c r="B58" s="49" t="s">
        <v>246</v>
      </c>
      <c r="C58" s="49" t="s">
        <v>246</v>
      </c>
      <c r="D58" s="49" t="s">
        <v>247</v>
      </c>
      <c r="E58" s="49" t="s">
        <v>229</v>
      </c>
      <c r="F58" s="49">
        <v>168</v>
      </c>
      <c r="G58" s="49" t="s">
        <v>188</v>
      </c>
      <c r="H58" s="73">
        <f>1.5+0.45</f>
        <v>1.95</v>
      </c>
      <c r="I58" s="49">
        <v>92401000000</v>
      </c>
      <c r="J58" s="49" t="s">
        <v>441</v>
      </c>
      <c r="K58" s="55">
        <v>1223100</v>
      </c>
      <c r="L58" s="52" t="s">
        <v>43</v>
      </c>
      <c r="M58" s="52" t="s">
        <v>94</v>
      </c>
      <c r="N58" s="49" t="s">
        <v>78</v>
      </c>
      <c r="O58" s="49" t="s">
        <v>45</v>
      </c>
    </row>
    <row r="59" spans="1:15" ht="36">
      <c r="A59" s="49">
        <v>44</v>
      </c>
      <c r="B59" s="49" t="s">
        <v>232</v>
      </c>
      <c r="C59" s="49" t="s">
        <v>233</v>
      </c>
      <c r="D59" s="49" t="s">
        <v>248</v>
      </c>
      <c r="E59" s="49" t="s">
        <v>229</v>
      </c>
      <c r="F59" s="49">
        <v>796</v>
      </c>
      <c r="G59" s="49" t="s">
        <v>114</v>
      </c>
      <c r="H59" s="58" t="s">
        <v>249</v>
      </c>
      <c r="I59" s="49">
        <v>92401000000</v>
      </c>
      <c r="J59" s="49" t="s">
        <v>441</v>
      </c>
      <c r="K59" s="55">
        <v>2180140.712</v>
      </c>
      <c r="L59" s="52" t="s">
        <v>43</v>
      </c>
      <c r="M59" s="52" t="s">
        <v>94</v>
      </c>
      <c r="N59" s="49" t="s">
        <v>95</v>
      </c>
      <c r="O59" s="49" t="s">
        <v>96</v>
      </c>
    </row>
    <row r="60" spans="1:15" ht="36">
      <c r="A60" s="49">
        <v>45</v>
      </c>
      <c r="B60" s="49" t="s">
        <v>531</v>
      </c>
      <c r="C60" s="49" t="s">
        <v>531</v>
      </c>
      <c r="D60" s="49" t="s">
        <v>250</v>
      </c>
      <c r="E60" s="49" t="s">
        <v>229</v>
      </c>
      <c r="F60" s="49">
        <v>796</v>
      </c>
      <c r="G60" s="49" t="s">
        <v>114</v>
      </c>
      <c r="H60" s="92">
        <f>'[1]изм'!$F$39+'[1]изм'!$F$117+'[1]изм'!$F$119</f>
        <v>2581.001559322034</v>
      </c>
      <c r="I60" s="49">
        <v>92401000000</v>
      </c>
      <c r="J60" s="49" t="s">
        <v>441</v>
      </c>
      <c r="K60" s="55">
        <v>1793274.6305084745</v>
      </c>
      <c r="L60" s="52" t="s">
        <v>43</v>
      </c>
      <c r="M60" s="52" t="s">
        <v>94</v>
      </c>
      <c r="N60" s="49" t="s">
        <v>95</v>
      </c>
      <c r="O60" s="49" t="s">
        <v>96</v>
      </c>
    </row>
    <row r="61" spans="1:15" ht="24">
      <c r="A61" s="49">
        <v>46</v>
      </c>
      <c r="B61" s="52" t="s">
        <v>341</v>
      </c>
      <c r="C61" s="52" t="s">
        <v>341</v>
      </c>
      <c r="D61" s="49" t="s">
        <v>253</v>
      </c>
      <c r="E61" s="49" t="s">
        <v>229</v>
      </c>
      <c r="F61" s="49">
        <v>168</v>
      </c>
      <c r="G61" s="49" t="s">
        <v>188</v>
      </c>
      <c r="H61" s="58" t="s">
        <v>254</v>
      </c>
      <c r="I61" s="49">
        <v>92401000000</v>
      </c>
      <c r="J61" s="49" t="s">
        <v>441</v>
      </c>
      <c r="K61" s="55">
        <v>2448000</v>
      </c>
      <c r="L61" s="52" t="s">
        <v>43</v>
      </c>
      <c r="M61" s="52" t="s">
        <v>94</v>
      </c>
      <c r="N61" s="49" t="s">
        <v>78</v>
      </c>
      <c r="O61" s="49" t="s">
        <v>45</v>
      </c>
    </row>
    <row r="62" spans="1:15" ht="24">
      <c r="A62" s="49">
        <v>47</v>
      </c>
      <c r="B62" s="52" t="s">
        <v>255</v>
      </c>
      <c r="C62" s="52" t="s">
        <v>255</v>
      </c>
      <c r="D62" s="49" t="s">
        <v>256</v>
      </c>
      <c r="E62" s="49" t="s">
        <v>229</v>
      </c>
      <c r="F62" s="49">
        <v>796</v>
      </c>
      <c r="G62" s="49" t="s">
        <v>114</v>
      </c>
      <c r="H62" s="58" t="s">
        <v>257</v>
      </c>
      <c r="I62" s="49">
        <v>92401000000</v>
      </c>
      <c r="J62" s="49" t="s">
        <v>441</v>
      </c>
      <c r="K62" s="55">
        <v>2417796</v>
      </c>
      <c r="L62" s="52" t="s">
        <v>43</v>
      </c>
      <c r="M62" s="52" t="s">
        <v>94</v>
      </c>
      <c r="N62" s="49" t="s">
        <v>78</v>
      </c>
      <c r="O62" s="49" t="s">
        <v>45</v>
      </c>
    </row>
    <row r="63" spans="1:15" ht="36">
      <c r="A63" s="49">
        <v>48</v>
      </c>
      <c r="B63" s="49" t="s">
        <v>258</v>
      </c>
      <c r="C63" s="49" t="s">
        <v>259</v>
      </c>
      <c r="D63" s="49" t="s">
        <v>260</v>
      </c>
      <c r="E63" s="49" t="s">
        <v>226</v>
      </c>
      <c r="F63" s="49">
        <v>796</v>
      </c>
      <c r="G63" s="49" t="s">
        <v>114</v>
      </c>
      <c r="H63" s="49">
        <v>82</v>
      </c>
      <c r="I63" s="49">
        <v>92401000000</v>
      </c>
      <c r="J63" s="49" t="s">
        <v>441</v>
      </c>
      <c r="K63" s="55">
        <v>749000</v>
      </c>
      <c r="L63" s="52" t="s">
        <v>43</v>
      </c>
      <c r="M63" s="52" t="s">
        <v>94</v>
      </c>
      <c r="N63" s="49" t="s">
        <v>117</v>
      </c>
      <c r="O63" s="49" t="s">
        <v>45</v>
      </c>
    </row>
    <row r="64" spans="1:15" ht="48">
      <c r="A64" s="49">
        <v>49</v>
      </c>
      <c r="B64" s="52" t="s">
        <v>224</v>
      </c>
      <c r="C64" s="49" t="s">
        <v>224</v>
      </c>
      <c r="D64" s="49" t="s">
        <v>261</v>
      </c>
      <c r="E64" s="49" t="s">
        <v>226</v>
      </c>
      <c r="F64" s="49">
        <v>796</v>
      </c>
      <c r="G64" s="49" t="s">
        <v>114</v>
      </c>
      <c r="H64" s="49" t="s">
        <v>262</v>
      </c>
      <c r="I64" s="49">
        <v>92401000000</v>
      </c>
      <c r="J64" s="49" t="s">
        <v>441</v>
      </c>
      <c r="K64" s="55">
        <v>3278074.4299999997</v>
      </c>
      <c r="L64" s="52" t="s">
        <v>43</v>
      </c>
      <c r="M64" s="52" t="s">
        <v>94</v>
      </c>
      <c r="N64" s="49" t="s">
        <v>117</v>
      </c>
      <c r="O64" s="49" t="s">
        <v>45</v>
      </c>
    </row>
    <row r="65" spans="1:15" ht="24">
      <c r="A65" s="49">
        <v>50</v>
      </c>
      <c r="B65" s="49">
        <v>28</v>
      </c>
      <c r="C65" s="93" t="s">
        <v>263</v>
      </c>
      <c r="D65" s="94" t="s">
        <v>264</v>
      </c>
      <c r="E65" s="49" t="s">
        <v>229</v>
      </c>
      <c r="F65" s="49">
        <v>796</v>
      </c>
      <c r="G65" s="49" t="s">
        <v>114</v>
      </c>
      <c r="H65" s="49">
        <v>5</v>
      </c>
      <c r="I65" s="49">
        <v>92401000000</v>
      </c>
      <c r="J65" s="49" t="s">
        <v>441</v>
      </c>
      <c r="K65" s="55">
        <v>3974422.5</v>
      </c>
      <c r="L65" s="52" t="s">
        <v>43</v>
      </c>
      <c r="M65" s="52" t="s">
        <v>94</v>
      </c>
      <c r="N65" s="49" t="s">
        <v>78</v>
      </c>
      <c r="O65" s="49" t="s">
        <v>45</v>
      </c>
    </row>
    <row r="66" spans="1:15" ht="24">
      <c r="A66" s="49">
        <v>51</v>
      </c>
      <c r="B66" s="49" t="s">
        <v>266</v>
      </c>
      <c r="C66" s="49" t="s">
        <v>266</v>
      </c>
      <c r="D66" s="49" t="s">
        <v>267</v>
      </c>
      <c r="E66" s="49" t="s">
        <v>229</v>
      </c>
      <c r="F66" s="49">
        <v>796</v>
      </c>
      <c r="G66" s="49" t="s">
        <v>114</v>
      </c>
      <c r="H66" s="58" t="s">
        <v>268</v>
      </c>
      <c r="I66" s="49">
        <v>92401000000</v>
      </c>
      <c r="J66" s="49" t="s">
        <v>441</v>
      </c>
      <c r="K66" s="55">
        <f>496930</f>
        <v>496930</v>
      </c>
      <c r="L66" s="52" t="s">
        <v>269</v>
      </c>
      <c r="M66" s="52" t="s">
        <v>94</v>
      </c>
      <c r="N66" s="49" t="s">
        <v>78</v>
      </c>
      <c r="O66" s="49" t="s">
        <v>45</v>
      </c>
    </row>
    <row r="67" spans="1:15" ht="24">
      <c r="A67" s="49">
        <v>52</v>
      </c>
      <c r="B67" s="49">
        <v>28</v>
      </c>
      <c r="C67" s="93" t="s">
        <v>263</v>
      </c>
      <c r="D67" s="94" t="s">
        <v>270</v>
      </c>
      <c r="E67" s="49" t="s">
        <v>229</v>
      </c>
      <c r="F67" s="49">
        <v>796</v>
      </c>
      <c r="G67" s="49" t="s">
        <v>114</v>
      </c>
      <c r="H67" s="49">
        <v>4</v>
      </c>
      <c r="I67" s="49">
        <v>92401000000</v>
      </c>
      <c r="J67" s="49" t="s">
        <v>441</v>
      </c>
      <c r="K67" s="55">
        <v>1335620.338983051</v>
      </c>
      <c r="L67" s="52" t="s">
        <v>269</v>
      </c>
      <c r="M67" s="52" t="s">
        <v>94</v>
      </c>
      <c r="N67" s="49" t="s">
        <v>78</v>
      </c>
      <c r="O67" s="49" t="s">
        <v>45</v>
      </c>
    </row>
    <row r="68" spans="1:15" ht="24">
      <c r="A68" s="49">
        <v>53</v>
      </c>
      <c r="B68" s="53" t="s">
        <v>532</v>
      </c>
      <c r="C68" s="54" t="s">
        <v>533</v>
      </c>
      <c r="D68" s="49" t="s">
        <v>271</v>
      </c>
      <c r="E68" s="49" t="s">
        <v>229</v>
      </c>
      <c r="F68" s="49">
        <v>796</v>
      </c>
      <c r="G68" s="49" t="s">
        <v>114</v>
      </c>
      <c r="H68" s="95">
        <v>2</v>
      </c>
      <c r="I68" s="49">
        <v>92401000000</v>
      </c>
      <c r="J68" s="49" t="s">
        <v>441</v>
      </c>
      <c r="K68" s="55">
        <v>800847.456</v>
      </c>
      <c r="L68" s="52" t="s">
        <v>269</v>
      </c>
      <c r="M68" s="52" t="s">
        <v>94</v>
      </c>
      <c r="N68" s="49" t="s">
        <v>78</v>
      </c>
      <c r="O68" s="49" t="s">
        <v>45</v>
      </c>
    </row>
    <row r="69" spans="1:15" ht="24">
      <c r="A69" s="49">
        <v>54</v>
      </c>
      <c r="B69" s="49" t="s">
        <v>273</v>
      </c>
      <c r="C69" s="49" t="s">
        <v>273</v>
      </c>
      <c r="D69" s="49" t="s">
        <v>274</v>
      </c>
      <c r="E69" s="49" t="s">
        <v>229</v>
      </c>
      <c r="F69" s="49">
        <v>839</v>
      </c>
      <c r="G69" s="49" t="s">
        <v>275</v>
      </c>
      <c r="H69" s="58" t="s">
        <v>235</v>
      </c>
      <c r="I69" s="49">
        <v>92401000000</v>
      </c>
      <c r="J69" s="49" t="s">
        <v>441</v>
      </c>
      <c r="K69" s="55">
        <v>3405360</v>
      </c>
      <c r="L69" s="52" t="s">
        <v>269</v>
      </c>
      <c r="M69" s="52" t="s">
        <v>94</v>
      </c>
      <c r="N69" s="49" t="s">
        <v>78</v>
      </c>
      <c r="O69" s="49" t="s">
        <v>45</v>
      </c>
    </row>
    <row r="70" spans="1:15" ht="36">
      <c r="A70" s="49">
        <v>55</v>
      </c>
      <c r="B70" s="49" t="s">
        <v>266</v>
      </c>
      <c r="C70" s="49" t="s">
        <v>266</v>
      </c>
      <c r="D70" s="49" t="s">
        <v>277</v>
      </c>
      <c r="E70" s="49" t="s">
        <v>229</v>
      </c>
      <c r="F70" s="49">
        <v>796</v>
      </c>
      <c r="G70" s="49" t="s">
        <v>114</v>
      </c>
      <c r="H70" s="57">
        <f>1102+150</f>
        <v>1252</v>
      </c>
      <c r="I70" s="49">
        <v>92401000000</v>
      </c>
      <c r="J70" s="49" t="s">
        <v>441</v>
      </c>
      <c r="K70" s="55">
        <v>6051963.6959999995</v>
      </c>
      <c r="L70" s="52" t="s">
        <v>269</v>
      </c>
      <c r="M70" s="52" t="s">
        <v>94</v>
      </c>
      <c r="N70" s="49" t="s">
        <v>95</v>
      </c>
      <c r="O70" s="49" t="s">
        <v>96</v>
      </c>
    </row>
    <row r="71" spans="1:15" ht="24">
      <c r="A71" s="49">
        <v>56</v>
      </c>
      <c r="B71" s="49" t="s">
        <v>279</v>
      </c>
      <c r="C71" s="49" t="s">
        <v>279</v>
      </c>
      <c r="D71" s="49" t="s">
        <v>280</v>
      </c>
      <c r="E71" s="49" t="s">
        <v>229</v>
      </c>
      <c r="F71" s="49">
        <v>113</v>
      </c>
      <c r="G71" s="49" t="s">
        <v>281</v>
      </c>
      <c r="H71" s="91">
        <v>550</v>
      </c>
      <c r="I71" s="49">
        <v>92401000000</v>
      </c>
      <c r="J71" s="49" t="s">
        <v>441</v>
      </c>
      <c r="K71" s="55">
        <v>1716720</v>
      </c>
      <c r="L71" s="52" t="s">
        <v>269</v>
      </c>
      <c r="M71" s="52" t="s">
        <v>94</v>
      </c>
      <c r="N71" s="49" t="s">
        <v>78</v>
      </c>
      <c r="O71" s="49" t="s">
        <v>45</v>
      </c>
    </row>
    <row r="72" spans="1:15" ht="24">
      <c r="A72" s="49">
        <v>57</v>
      </c>
      <c r="B72" s="49" t="s">
        <v>283</v>
      </c>
      <c r="C72" s="49" t="s">
        <v>283</v>
      </c>
      <c r="D72" s="49" t="s">
        <v>284</v>
      </c>
      <c r="E72" s="49" t="s">
        <v>229</v>
      </c>
      <c r="F72" s="49">
        <v>796</v>
      </c>
      <c r="G72" s="49" t="s">
        <v>114</v>
      </c>
      <c r="H72" s="91">
        <v>85050</v>
      </c>
      <c r="I72" s="49">
        <v>92401000000</v>
      </c>
      <c r="J72" s="49" t="s">
        <v>441</v>
      </c>
      <c r="K72" s="55">
        <v>1173690</v>
      </c>
      <c r="L72" s="52" t="s">
        <v>269</v>
      </c>
      <c r="M72" s="52" t="s">
        <v>94</v>
      </c>
      <c r="N72" s="49" t="s">
        <v>78</v>
      </c>
      <c r="O72" s="49" t="s">
        <v>45</v>
      </c>
    </row>
    <row r="73" spans="1:15" ht="24">
      <c r="A73" s="49">
        <v>58</v>
      </c>
      <c r="B73" s="49" t="s">
        <v>283</v>
      </c>
      <c r="C73" s="49" t="s">
        <v>283</v>
      </c>
      <c r="D73" s="49" t="s">
        <v>285</v>
      </c>
      <c r="E73" s="49" t="s">
        <v>229</v>
      </c>
      <c r="F73" s="49">
        <v>168</v>
      </c>
      <c r="G73" s="49" t="s">
        <v>188</v>
      </c>
      <c r="H73" s="58" t="s">
        <v>286</v>
      </c>
      <c r="I73" s="49">
        <v>92401000000</v>
      </c>
      <c r="J73" s="49" t="s">
        <v>441</v>
      </c>
      <c r="K73" s="55">
        <v>325680</v>
      </c>
      <c r="L73" s="52" t="s">
        <v>269</v>
      </c>
      <c r="M73" s="52" t="s">
        <v>94</v>
      </c>
      <c r="N73" s="49" t="s">
        <v>78</v>
      </c>
      <c r="O73" s="49" t="s">
        <v>45</v>
      </c>
    </row>
    <row r="74" spans="1:15" ht="24">
      <c r="A74" s="49">
        <v>59</v>
      </c>
      <c r="B74" s="49" t="s">
        <v>288</v>
      </c>
      <c r="C74" s="49" t="s">
        <v>289</v>
      </c>
      <c r="D74" s="49" t="s">
        <v>290</v>
      </c>
      <c r="E74" s="49" t="s">
        <v>229</v>
      </c>
      <c r="F74" s="49">
        <v>55</v>
      </c>
      <c r="G74" s="49" t="s">
        <v>291</v>
      </c>
      <c r="H74" s="58" t="s">
        <v>292</v>
      </c>
      <c r="I74" s="49">
        <v>92401000000</v>
      </c>
      <c r="J74" s="49" t="s">
        <v>441</v>
      </c>
      <c r="K74" s="55">
        <v>1204404.24</v>
      </c>
      <c r="L74" s="52" t="s">
        <v>269</v>
      </c>
      <c r="M74" s="52" t="s">
        <v>94</v>
      </c>
      <c r="N74" s="49" t="s">
        <v>78</v>
      </c>
      <c r="O74" s="49" t="s">
        <v>45</v>
      </c>
    </row>
    <row r="75" spans="1:15" ht="24">
      <c r="A75" s="49">
        <v>60</v>
      </c>
      <c r="B75" s="49" t="s">
        <v>293</v>
      </c>
      <c r="C75" s="49" t="s">
        <v>294</v>
      </c>
      <c r="D75" s="49" t="s">
        <v>295</v>
      </c>
      <c r="E75" s="49" t="s">
        <v>229</v>
      </c>
      <c r="F75" s="49">
        <v>168</v>
      </c>
      <c r="G75" s="49" t="s">
        <v>188</v>
      </c>
      <c r="H75" s="58" t="s">
        <v>296</v>
      </c>
      <c r="I75" s="49">
        <v>92401000000</v>
      </c>
      <c r="J75" s="49" t="s">
        <v>441</v>
      </c>
      <c r="K75" s="55">
        <v>235800</v>
      </c>
      <c r="L75" s="52" t="s">
        <v>269</v>
      </c>
      <c r="M75" s="52" t="s">
        <v>94</v>
      </c>
      <c r="N75" s="49" t="s">
        <v>78</v>
      </c>
      <c r="O75" s="49" t="s">
        <v>45</v>
      </c>
    </row>
    <row r="76" spans="1:15" ht="36">
      <c r="A76" s="49">
        <v>61</v>
      </c>
      <c r="B76" s="49" t="s">
        <v>279</v>
      </c>
      <c r="C76" s="49" t="s">
        <v>279</v>
      </c>
      <c r="D76" s="49" t="s">
        <v>297</v>
      </c>
      <c r="E76" s="49" t="s">
        <v>229</v>
      </c>
      <c r="F76" s="49">
        <v>625</v>
      </c>
      <c r="G76" s="49" t="s">
        <v>298</v>
      </c>
      <c r="H76" s="95">
        <v>1800</v>
      </c>
      <c r="I76" s="49">
        <v>92401000000</v>
      </c>
      <c r="J76" s="49" t="s">
        <v>441</v>
      </c>
      <c r="K76" s="55">
        <v>694200</v>
      </c>
      <c r="L76" s="52" t="s">
        <v>269</v>
      </c>
      <c r="M76" s="52" t="s">
        <v>94</v>
      </c>
      <c r="N76" s="49" t="s">
        <v>78</v>
      </c>
      <c r="O76" s="49" t="s">
        <v>45</v>
      </c>
    </row>
    <row r="77" spans="1:15" ht="24">
      <c r="A77" s="49">
        <v>62</v>
      </c>
      <c r="B77" s="52" t="s">
        <v>534</v>
      </c>
      <c r="C77" s="52" t="s">
        <v>534</v>
      </c>
      <c r="D77" s="49" t="s">
        <v>299</v>
      </c>
      <c r="E77" s="49" t="s">
        <v>229</v>
      </c>
      <c r="F77" s="49">
        <v>168</v>
      </c>
      <c r="G77" s="49" t="s">
        <v>188</v>
      </c>
      <c r="H77" s="95">
        <v>2500</v>
      </c>
      <c r="I77" s="49">
        <v>92401000000</v>
      </c>
      <c r="J77" s="49" t="s">
        <v>441</v>
      </c>
      <c r="K77" s="55">
        <v>2250000</v>
      </c>
      <c r="L77" s="52" t="s">
        <v>269</v>
      </c>
      <c r="M77" s="52" t="s">
        <v>94</v>
      </c>
      <c r="N77" s="49" t="s">
        <v>117</v>
      </c>
      <c r="O77" s="49" t="s">
        <v>45</v>
      </c>
    </row>
    <row r="78" spans="1:15" ht="24">
      <c r="A78" s="49">
        <v>63</v>
      </c>
      <c r="B78" s="49" t="s">
        <v>300</v>
      </c>
      <c r="C78" s="49" t="s">
        <v>300</v>
      </c>
      <c r="D78" s="49" t="s">
        <v>301</v>
      </c>
      <c r="E78" s="49" t="s">
        <v>229</v>
      </c>
      <c r="F78" s="49">
        <v>113</v>
      </c>
      <c r="G78" s="49" t="s">
        <v>281</v>
      </c>
      <c r="H78" s="50">
        <v>3000</v>
      </c>
      <c r="I78" s="49">
        <v>92401000000</v>
      </c>
      <c r="J78" s="49" t="s">
        <v>441</v>
      </c>
      <c r="K78" s="55">
        <v>3024000</v>
      </c>
      <c r="L78" s="52" t="s">
        <v>269</v>
      </c>
      <c r="M78" s="52" t="s">
        <v>94</v>
      </c>
      <c r="N78" s="49" t="s">
        <v>117</v>
      </c>
      <c r="O78" s="49" t="s">
        <v>45</v>
      </c>
    </row>
    <row r="79" spans="1:15" ht="24">
      <c r="A79" s="49">
        <v>64</v>
      </c>
      <c r="B79" s="52" t="s">
        <v>258</v>
      </c>
      <c r="C79" s="49" t="s">
        <v>258</v>
      </c>
      <c r="D79" s="49" t="s">
        <v>302</v>
      </c>
      <c r="E79" s="49" t="s">
        <v>187</v>
      </c>
      <c r="F79" s="49">
        <v>112</v>
      </c>
      <c r="G79" s="49" t="s">
        <v>303</v>
      </c>
      <c r="H79" s="52" t="s">
        <v>304</v>
      </c>
      <c r="I79" s="49">
        <v>92401000000</v>
      </c>
      <c r="J79" s="49" t="s">
        <v>441</v>
      </c>
      <c r="K79" s="55">
        <v>720000</v>
      </c>
      <c r="L79" s="52" t="s">
        <v>269</v>
      </c>
      <c r="M79" s="52" t="s">
        <v>94</v>
      </c>
      <c r="N79" s="49" t="s">
        <v>78</v>
      </c>
      <c r="O79" s="49" t="s">
        <v>45</v>
      </c>
    </row>
    <row r="80" spans="1:15" ht="72">
      <c r="A80" s="49">
        <v>65</v>
      </c>
      <c r="B80" s="49" t="s">
        <v>417</v>
      </c>
      <c r="C80" s="52" t="s">
        <v>306</v>
      </c>
      <c r="D80" s="49" t="s">
        <v>307</v>
      </c>
      <c r="E80" s="49" t="s">
        <v>187</v>
      </c>
      <c r="F80" s="49">
        <v>839</v>
      </c>
      <c r="G80" s="49" t="s">
        <v>275</v>
      </c>
      <c r="H80" s="49">
        <v>1</v>
      </c>
      <c r="I80" s="49">
        <v>92401000000</v>
      </c>
      <c r="J80" s="49" t="s">
        <v>441</v>
      </c>
      <c r="K80" s="55">
        <v>420000</v>
      </c>
      <c r="L80" s="52" t="s">
        <v>269</v>
      </c>
      <c r="M80" s="52" t="s">
        <v>94</v>
      </c>
      <c r="N80" s="49" t="s">
        <v>78</v>
      </c>
      <c r="O80" s="49" t="s">
        <v>45</v>
      </c>
    </row>
    <row r="81" spans="1:15" ht="24">
      <c r="A81" s="49">
        <v>66</v>
      </c>
      <c r="B81" s="52" t="s">
        <v>308</v>
      </c>
      <c r="C81" s="49" t="s">
        <v>309</v>
      </c>
      <c r="D81" s="49" t="s">
        <v>310</v>
      </c>
      <c r="E81" s="49" t="s">
        <v>229</v>
      </c>
      <c r="F81" s="49">
        <v>796</v>
      </c>
      <c r="G81" s="49" t="s">
        <v>114</v>
      </c>
      <c r="H81" s="73">
        <v>125</v>
      </c>
      <c r="I81" s="49">
        <v>92401000000</v>
      </c>
      <c r="J81" s="49" t="s">
        <v>441</v>
      </c>
      <c r="K81" s="55">
        <v>180000</v>
      </c>
      <c r="L81" s="52" t="s">
        <v>269</v>
      </c>
      <c r="M81" s="52" t="s">
        <v>94</v>
      </c>
      <c r="N81" s="49" t="s">
        <v>78</v>
      </c>
      <c r="O81" s="49" t="s">
        <v>45</v>
      </c>
    </row>
    <row r="82" spans="1:15" ht="24">
      <c r="A82" s="49">
        <v>67</v>
      </c>
      <c r="B82" s="52" t="s">
        <v>534</v>
      </c>
      <c r="C82" s="52" t="s">
        <v>534</v>
      </c>
      <c r="D82" s="49" t="s">
        <v>311</v>
      </c>
      <c r="E82" s="49" t="s">
        <v>229</v>
      </c>
      <c r="F82" s="49">
        <v>168</v>
      </c>
      <c r="G82" s="49" t="s">
        <v>188</v>
      </c>
      <c r="H82" s="95">
        <v>7400</v>
      </c>
      <c r="I82" s="49">
        <v>92401000000</v>
      </c>
      <c r="J82" s="49" t="s">
        <v>441</v>
      </c>
      <c r="K82" s="55">
        <v>1920000</v>
      </c>
      <c r="L82" s="52" t="s">
        <v>269</v>
      </c>
      <c r="M82" s="52" t="s">
        <v>94</v>
      </c>
      <c r="N82" s="49" t="s">
        <v>117</v>
      </c>
      <c r="O82" s="49" t="s">
        <v>45</v>
      </c>
    </row>
    <row r="83" spans="1:15" ht="24">
      <c r="A83" s="49">
        <v>68</v>
      </c>
      <c r="B83" s="49" t="s">
        <v>312</v>
      </c>
      <c r="C83" s="93" t="s">
        <v>313</v>
      </c>
      <c r="D83" s="94" t="s">
        <v>314</v>
      </c>
      <c r="E83" s="49" t="s">
        <v>229</v>
      </c>
      <c r="F83" s="49">
        <v>796</v>
      </c>
      <c r="G83" s="49" t="s">
        <v>114</v>
      </c>
      <c r="H83" s="49">
        <v>190</v>
      </c>
      <c r="I83" s="49">
        <v>92401000000</v>
      </c>
      <c r="J83" s="49" t="s">
        <v>441</v>
      </c>
      <c r="K83" s="55">
        <v>900000</v>
      </c>
      <c r="L83" s="52" t="s">
        <v>269</v>
      </c>
      <c r="M83" s="52" t="s">
        <v>94</v>
      </c>
      <c r="N83" s="49" t="s">
        <v>78</v>
      </c>
      <c r="O83" s="49" t="s">
        <v>45</v>
      </c>
    </row>
    <row r="84" spans="1:15" ht="24">
      <c r="A84" s="49">
        <v>69</v>
      </c>
      <c r="B84" s="49" t="s">
        <v>265</v>
      </c>
      <c r="C84" s="49" t="s">
        <v>266</v>
      </c>
      <c r="D84" s="49" t="s">
        <v>315</v>
      </c>
      <c r="E84" s="49" t="s">
        <v>229</v>
      </c>
      <c r="F84" s="49">
        <v>796</v>
      </c>
      <c r="G84" s="49" t="s">
        <v>114</v>
      </c>
      <c r="H84" s="58" t="s">
        <v>316</v>
      </c>
      <c r="I84" s="49">
        <v>92401000000</v>
      </c>
      <c r="J84" s="49" t="s">
        <v>441</v>
      </c>
      <c r="K84" s="55">
        <v>1335620.338983051</v>
      </c>
      <c r="L84" s="52" t="s">
        <v>269</v>
      </c>
      <c r="M84" s="52" t="s">
        <v>94</v>
      </c>
      <c r="N84" s="49" t="s">
        <v>78</v>
      </c>
      <c r="O84" s="49" t="s">
        <v>45</v>
      </c>
    </row>
    <row r="85" spans="1:15" ht="36">
      <c r="A85" s="49">
        <v>70</v>
      </c>
      <c r="B85" s="52" t="s">
        <v>317</v>
      </c>
      <c r="C85" s="52" t="s">
        <v>318</v>
      </c>
      <c r="D85" s="49" t="s">
        <v>319</v>
      </c>
      <c r="E85" s="49" t="s">
        <v>226</v>
      </c>
      <c r="F85" s="49">
        <v>796</v>
      </c>
      <c r="G85" s="49" t="s">
        <v>114</v>
      </c>
      <c r="H85" s="58" t="s">
        <v>320</v>
      </c>
      <c r="I85" s="49">
        <v>92401000000</v>
      </c>
      <c r="J85" s="49" t="s">
        <v>441</v>
      </c>
      <c r="K85" s="55">
        <v>2600000</v>
      </c>
      <c r="L85" s="52" t="s">
        <v>269</v>
      </c>
      <c r="M85" s="52" t="s">
        <v>287</v>
      </c>
      <c r="N85" s="49" t="s">
        <v>117</v>
      </c>
      <c r="O85" s="49" t="s">
        <v>45</v>
      </c>
    </row>
    <row r="86" spans="1:15" ht="24">
      <c r="A86" s="49">
        <v>71</v>
      </c>
      <c r="B86" s="49" t="s">
        <v>321</v>
      </c>
      <c r="C86" s="49" t="s">
        <v>322</v>
      </c>
      <c r="D86" s="49" t="s">
        <v>323</v>
      </c>
      <c r="E86" s="49" t="s">
        <v>324</v>
      </c>
      <c r="F86" s="49">
        <v>796</v>
      </c>
      <c r="G86" s="49" t="s">
        <v>114</v>
      </c>
      <c r="H86" s="58" t="s">
        <v>325</v>
      </c>
      <c r="I86" s="49">
        <v>92401000000</v>
      </c>
      <c r="J86" s="49" t="s">
        <v>441</v>
      </c>
      <c r="K86" s="55">
        <v>3549058.9830508437</v>
      </c>
      <c r="L86" s="52" t="s">
        <v>269</v>
      </c>
      <c r="M86" s="52" t="s">
        <v>287</v>
      </c>
      <c r="N86" s="49" t="s">
        <v>117</v>
      </c>
      <c r="O86" s="49" t="s">
        <v>45</v>
      </c>
    </row>
    <row r="87" spans="1:15" ht="96">
      <c r="A87" s="49">
        <v>72</v>
      </c>
      <c r="B87" s="49" t="s">
        <v>417</v>
      </c>
      <c r="C87" s="52" t="s">
        <v>306</v>
      </c>
      <c r="D87" s="49" t="s">
        <v>326</v>
      </c>
      <c r="E87" s="49" t="s">
        <v>229</v>
      </c>
      <c r="F87" s="49">
        <v>839</v>
      </c>
      <c r="G87" s="49" t="s">
        <v>275</v>
      </c>
      <c r="H87" s="58" t="s">
        <v>327</v>
      </c>
      <c r="I87" s="49">
        <v>92401000000</v>
      </c>
      <c r="J87" s="49" t="s">
        <v>441</v>
      </c>
      <c r="K87" s="55">
        <v>1758912</v>
      </c>
      <c r="L87" s="52" t="s">
        <v>115</v>
      </c>
      <c r="M87" s="52" t="s">
        <v>94</v>
      </c>
      <c r="N87" s="49" t="s">
        <v>78</v>
      </c>
      <c r="O87" s="49" t="s">
        <v>45</v>
      </c>
    </row>
    <row r="88" spans="1:15" ht="36">
      <c r="A88" s="49">
        <v>73</v>
      </c>
      <c r="B88" s="52" t="s">
        <v>328</v>
      </c>
      <c r="C88" s="49" t="s">
        <v>329</v>
      </c>
      <c r="D88" s="49" t="s">
        <v>330</v>
      </c>
      <c r="E88" s="49" t="s">
        <v>226</v>
      </c>
      <c r="F88" s="49">
        <v>6</v>
      </c>
      <c r="G88" s="49" t="s">
        <v>242</v>
      </c>
      <c r="H88" s="58" t="s">
        <v>331</v>
      </c>
      <c r="I88" s="49">
        <v>92401000000</v>
      </c>
      <c r="J88" s="49" t="s">
        <v>441</v>
      </c>
      <c r="K88" s="55">
        <v>23757801.800000004</v>
      </c>
      <c r="L88" s="52" t="s">
        <v>115</v>
      </c>
      <c r="M88" s="52" t="s">
        <v>94</v>
      </c>
      <c r="N88" s="49" t="s">
        <v>117</v>
      </c>
      <c r="O88" s="49" t="s">
        <v>45</v>
      </c>
    </row>
    <row r="89" spans="1:15" ht="24">
      <c r="A89" s="49">
        <v>74</v>
      </c>
      <c r="B89" s="49" t="s">
        <v>332</v>
      </c>
      <c r="C89" s="49" t="s">
        <v>333</v>
      </c>
      <c r="D89" s="49" t="s">
        <v>334</v>
      </c>
      <c r="E89" s="49" t="s">
        <v>229</v>
      </c>
      <c r="F89" s="50">
        <v>55</v>
      </c>
      <c r="G89" s="49" t="s">
        <v>291</v>
      </c>
      <c r="H89" s="73">
        <f>4460+3324</f>
        <v>7784</v>
      </c>
      <c r="I89" s="49">
        <v>92401000000</v>
      </c>
      <c r="J89" s="49" t="s">
        <v>441</v>
      </c>
      <c r="K89" s="55">
        <v>2549128.96</v>
      </c>
      <c r="L89" s="52" t="s">
        <v>115</v>
      </c>
      <c r="M89" s="52" t="s">
        <v>94</v>
      </c>
      <c r="N89" s="49" t="s">
        <v>78</v>
      </c>
      <c r="O89" s="49" t="s">
        <v>45</v>
      </c>
    </row>
    <row r="90" spans="1:15" ht="24">
      <c r="A90" s="49">
        <v>75</v>
      </c>
      <c r="B90" s="49" t="s">
        <v>335</v>
      </c>
      <c r="C90" s="49" t="s">
        <v>336</v>
      </c>
      <c r="D90" s="49" t="s">
        <v>337</v>
      </c>
      <c r="E90" s="49" t="s">
        <v>229</v>
      </c>
      <c r="F90" s="49">
        <v>168</v>
      </c>
      <c r="G90" s="49" t="s">
        <v>188</v>
      </c>
      <c r="H90" s="58" t="s">
        <v>338</v>
      </c>
      <c r="I90" s="49">
        <v>92401000000</v>
      </c>
      <c r="J90" s="49" t="s">
        <v>441</v>
      </c>
      <c r="K90" s="55">
        <v>260400</v>
      </c>
      <c r="L90" s="52" t="s">
        <v>115</v>
      </c>
      <c r="M90" s="52" t="s">
        <v>94</v>
      </c>
      <c r="N90" s="49" t="s">
        <v>78</v>
      </c>
      <c r="O90" s="49" t="s">
        <v>45</v>
      </c>
    </row>
    <row r="91" spans="1:15" ht="24">
      <c r="A91" s="49">
        <v>76</v>
      </c>
      <c r="B91" s="49" t="s">
        <v>251</v>
      </c>
      <c r="C91" s="49" t="s">
        <v>252</v>
      </c>
      <c r="D91" s="49" t="s">
        <v>339</v>
      </c>
      <c r="E91" s="49" t="s">
        <v>229</v>
      </c>
      <c r="F91" s="49">
        <v>796</v>
      </c>
      <c r="G91" s="49" t="s">
        <v>114</v>
      </c>
      <c r="H91" s="58" t="s">
        <v>340</v>
      </c>
      <c r="I91" s="49">
        <v>92401000000</v>
      </c>
      <c r="J91" s="49" t="s">
        <v>441</v>
      </c>
      <c r="K91" s="55">
        <v>110000</v>
      </c>
      <c r="L91" s="52" t="s">
        <v>115</v>
      </c>
      <c r="M91" s="52" t="s">
        <v>94</v>
      </c>
      <c r="N91" s="49" t="s">
        <v>78</v>
      </c>
      <c r="O91" s="49" t="s">
        <v>45</v>
      </c>
    </row>
    <row r="92" spans="1:15" ht="24">
      <c r="A92" s="49">
        <v>77</v>
      </c>
      <c r="B92" s="52" t="s">
        <v>341</v>
      </c>
      <c r="C92" s="52" t="s">
        <v>341</v>
      </c>
      <c r="D92" s="49" t="s">
        <v>342</v>
      </c>
      <c r="E92" s="49" t="s">
        <v>229</v>
      </c>
      <c r="F92" s="49">
        <v>796</v>
      </c>
      <c r="G92" s="49" t="s">
        <v>114</v>
      </c>
      <c r="H92" s="52" t="s">
        <v>343</v>
      </c>
      <c r="I92" s="49">
        <v>92401000000</v>
      </c>
      <c r="J92" s="49" t="s">
        <v>441</v>
      </c>
      <c r="K92" s="55">
        <v>255000</v>
      </c>
      <c r="L92" s="52" t="s">
        <v>115</v>
      </c>
      <c r="M92" s="52" t="s">
        <v>94</v>
      </c>
      <c r="N92" s="49" t="s">
        <v>78</v>
      </c>
      <c r="O92" s="49" t="s">
        <v>45</v>
      </c>
    </row>
    <row r="93" spans="1:15" ht="24">
      <c r="A93" s="49">
        <v>78</v>
      </c>
      <c r="B93" s="49" t="s">
        <v>344</v>
      </c>
      <c r="C93" s="49" t="s">
        <v>345</v>
      </c>
      <c r="D93" s="49" t="s">
        <v>346</v>
      </c>
      <c r="E93" s="49" t="s">
        <v>229</v>
      </c>
      <c r="F93" s="49">
        <v>113</v>
      </c>
      <c r="G93" s="49" t="s">
        <v>281</v>
      </c>
      <c r="H93" s="58" t="s">
        <v>347</v>
      </c>
      <c r="I93" s="49">
        <v>92401000000</v>
      </c>
      <c r="J93" s="49" t="s">
        <v>441</v>
      </c>
      <c r="K93" s="55">
        <v>1980000</v>
      </c>
      <c r="L93" s="52" t="s">
        <v>115</v>
      </c>
      <c r="M93" s="52" t="s">
        <v>94</v>
      </c>
      <c r="N93" s="49" t="s">
        <v>117</v>
      </c>
      <c r="O93" s="49" t="s">
        <v>45</v>
      </c>
    </row>
    <row r="94" spans="1:15" ht="48">
      <c r="A94" s="49">
        <v>79</v>
      </c>
      <c r="B94" s="49" t="s">
        <v>417</v>
      </c>
      <c r="C94" s="52" t="s">
        <v>306</v>
      </c>
      <c r="D94" s="49" t="s">
        <v>348</v>
      </c>
      <c r="E94" s="49" t="s">
        <v>229</v>
      </c>
      <c r="F94" s="49">
        <v>796</v>
      </c>
      <c r="G94" s="49" t="s">
        <v>114</v>
      </c>
      <c r="H94" s="49">
        <v>8</v>
      </c>
      <c r="I94" s="49">
        <v>92401000000</v>
      </c>
      <c r="J94" s="49" t="s">
        <v>441</v>
      </c>
      <c r="K94" s="55">
        <v>1878305.0847457626</v>
      </c>
      <c r="L94" s="52" t="s">
        <v>115</v>
      </c>
      <c r="M94" s="52" t="s">
        <v>94</v>
      </c>
      <c r="N94" s="49" t="s">
        <v>78</v>
      </c>
      <c r="O94" s="49" t="s">
        <v>45</v>
      </c>
    </row>
    <row r="95" spans="1:15" ht="36">
      <c r="A95" s="49">
        <v>80</v>
      </c>
      <c r="B95" s="52" t="s">
        <v>317</v>
      </c>
      <c r="C95" s="49" t="s">
        <v>318</v>
      </c>
      <c r="D95" s="49" t="s">
        <v>349</v>
      </c>
      <c r="E95" s="49" t="s">
        <v>226</v>
      </c>
      <c r="F95" s="50">
        <v>55</v>
      </c>
      <c r="G95" s="49" t="s">
        <v>291</v>
      </c>
      <c r="H95" s="58" t="s">
        <v>350</v>
      </c>
      <c r="I95" s="49">
        <v>92401000000</v>
      </c>
      <c r="J95" s="49" t="s">
        <v>441</v>
      </c>
      <c r="K95" s="55">
        <v>6480000</v>
      </c>
      <c r="L95" s="52" t="s">
        <v>115</v>
      </c>
      <c r="M95" s="52" t="s">
        <v>94</v>
      </c>
      <c r="N95" s="49" t="s">
        <v>117</v>
      </c>
      <c r="O95" s="49" t="s">
        <v>45</v>
      </c>
    </row>
    <row r="96" spans="1:15" ht="24">
      <c r="A96" s="49">
        <v>81</v>
      </c>
      <c r="B96" s="49" t="s">
        <v>245</v>
      </c>
      <c r="C96" s="49" t="s">
        <v>246</v>
      </c>
      <c r="D96" s="49" t="s">
        <v>351</v>
      </c>
      <c r="E96" s="49" t="s">
        <v>229</v>
      </c>
      <c r="F96" s="49">
        <v>168</v>
      </c>
      <c r="G96" s="49" t="s">
        <v>188</v>
      </c>
      <c r="H96" s="58" t="s">
        <v>352</v>
      </c>
      <c r="I96" s="49">
        <v>92401000000</v>
      </c>
      <c r="J96" s="49" t="s">
        <v>441</v>
      </c>
      <c r="K96" s="55">
        <v>1537800</v>
      </c>
      <c r="L96" s="52" t="s">
        <v>115</v>
      </c>
      <c r="M96" s="52" t="s">
        <v>94</v>
      </c>
      <c r="N96" s="49" t="s">
        <v>78</v>
      </c>
      <c r="O96" s="49" t="s">
        <v>45</v>
      </c>
    </row>
    <row r="97" spans="1:15" ht="36">
      <c r="A97" s="49">
        <v>82</v>
      </c>
      <c r="B97" s="49" t="s">
        <v>272</v>
      </c>
      <c r="C97" s="49" t="s">
        <v>353</v>
      </c>
      <c r="D97" s="49" t="s">
        <v>354</v>
      </c>
      <c r="E97" s="49" t="s">
        <v>229</v>
      </c>
      <c r="F97" s="49">
        <v>839</v>
      </c>
      <c r="G97" s="49" t="s">
        <v>275</v>
      </c>
      <c r="H97" s="58" t="s">
        <v>327</v>
      </c>
      <c r="I97" s="49">
        <v>92401000000</v>
      </c>
      <c r="J97" s="49" t="s">
        <v>441</v>
      </c>
      <c r="K97" s="55">
        <v>708381.312</v>
      </c>
      <c r="L97" s="52" t="s">
        <v>115</v>
      </c>
      <c r="M97" s="52" t="s">
        <v>94</v>
      </c>
      <c r="N97" s="49" t="s">
        <v>78</v>
      </c>
      <c r="O97" s="49" t="s">
        <v>45</v>
      </c>
    </row>
    <row r="98" spans="1:15" ht="36">
      <c r="A98" s="49">
        <v>83</v>
      </c>
      <c r="B98" s="52" t="s">
        <v>414</v>
      </c>
      <c r="C98" s="49" t="s">
        <v>415</v>
      </c>
      <c r="D98" s="49" t="s">
        <v>416</v>
      </c>
      <c r="E98" s="49" t="s">
        <v>113</v>
      </c>
      <c r="F98" s="49">
        <v>796</v>
      </c>
      <c r="G98" s="49" t="s">
        <v>42</v>
      </c>
      <c r="H98" s="49" t="s">
        <v>133</v>
      </c>
      <c r="I98" s="49">
        <v>92401000000</v>
      </c>
      <c r="J98" s="49" t="s">
        <v>441</v>
      </c>
      <c r="K98" s="55">
        <v>800000</v>
      </c>
      <c r="L98" s="52" t="s">
        <v>43</v>
      </c>
      <c r="M98" s="52" t="s">
        <v>94</v>
      </c>
      <c r="N98" s="49" t="s">
        <v>78</v>
      </c>
      <c r="O98" s="49" t="s">
        <v>45</v>
      </c>
    </row>
    <row r="99" spans="1:15" ht="36">
      <c r="A99" s="49">
        <v>84</v>
      </c>
      <c r="B99" s="52" t="s">
        <v>417</v>
      </c>
      <c r="C99" s="63" t="s">
        <v>418</v>
      </c>
      <c r="D99" s="49" t="s">
        <v>84</v>
      </c>
      <c r="E99" s="49" t="s">
        <v>113</v>
      </c>
      <c r="F99" s="49">
        <v>796</v>
      </c>
      <c r="G99" s="49" t="s">
        <v>42</v>
      </c>
      <c r="H99" s="49" t="s">
        <v>133</v>
      </c>
      <c r="I99" s="49">
        <v>92401000000</v>
      </c>
      <c r="J99" s="49" t="s">
        <v>441</v>
      </c>
      <c r="K99" s="55">
        <v>280000</v>
      </c>
      <c r="L99" s="52" t="s">
        <v>269</v>
      </c>
      <c r="M99" s="52" t="s">
        <v>94</v>
      </c>
      <c r="N99" s="49" t="s">
        <v>78</v>
      </c>
      <c r="O99" s="49" t="s">
        <v>45</v>
      </c>
    </row>
    <row r="100" spans="1:15" ht="36">
      <c r="A100" s="49">
        <v>85</v>
      </c>
      <c r="B100" s="52" t="s">
        <v>417</v>
      </c>
      <c r="C100" s="63" t="s">
        <v>418</v>
      </c>
      <c r="D100" s="49" t="s">
        <v>419</v>
      </c>
      <c r="E100" s="49" t="s">
        <v>113</v>
      </c>
      <c r="F100" s="49">
        <v>796</v>
      </c>
      <c r="G100" s="49" t="s">
        <v>42</v>
      </c>
      <c r="H100" s="49" t="s">
        <v>133</v>
      </c>
      <c r="I100" s="49">
        <v>92401000000</v>
      </c>
      <c r="J100" s="49" t="s">
        <v>441</v>
      </c>
      <c r="K100" s="55">
        <v>1764920</v>
      </c>
      <c r="L100" s="52" t="s">
        <v>269</v>
      </c>
      <c r="M100" s="52" t="s">
        <v>94</v>
      </c>
      <c r="N100" s="49" t="s">
        <v>78</v>
      </c>
      <c r="O100" s="49" t="s">
        <v>45</v>
      </c>
    </row>
    <row r="101" spans="1:15" ht="24">
      <c r="A101" s="49">
        <v>86</v>
      </c>
      <c r="B101" s="53" t="s">
        <v>417</v>
      </c>
      <c r="C101" s="54" t="s">
        <v>306</v>
      </c>
      <c r="D101" s="49" t="s">
        <v>421</v>
      </c>
      <c r="E101" s="49" t="s">
        <v>113</v>
      </c>
      <c r="F101" s="49">
        <v>796</v>
      </c>
      <c r="G101" s="49" t="s">
        <v>114</v>
      </c>
      <c r="H101" s="50">
        <v>10028</v>
      </c>
      <c r="I101" s="49">
        <v>92401000000</v>
      </c>
      <c r="J101" s="49" t="s">
        <v>441</v>
      </c>
      <c r="K101" s="55">
        <v>25660000</v>
      </c>
      <c r="L101" s="52" t="s">
        <v>43</v>
      </c>
      <c r="M101" s="52" t="s">
        <v>94</v>
      </c>
      <c r="N101" s="49" t="s">
        <v>117</v>
      </c>
      <c r="O101" s="49" t="s">
        <v>118</v>
      </c>
    </row>
    <row r="102" spans="1:15" ht="36">
      <c r="A102" s="49">
        <v>87</v>
      </c>
      <c r="B102" s="52" t="s">
        <v>422</v>
      </c>
      <c r="C102" s="52" t="s">
        <v>422</v>
      </c>
      <c r="D102" s="49" t="s">
        <v>423</v>
      </c>
      <c r="E102" s="49" t="s">
        <v>113</v>
      </c>
      <c r="F102" s="49">
        <v>796</v>
      </c>
      <c r="G102" s="49" t="s">
        <v>114</v>
      </c>
      <c r="H102" s="50">
        <v>20</v>
      </c>
      <c r="I102" s="49">
        <v>92401000000</v>
      </c>
      <c r="J102" s="49" t="s">
        <v>441</v>
      </c>
      <c r="K102" s="55">
        <v>736000</v>
      </c>
      <c r="L102" s="52" t="s">
        <v>43</v>
      </c>
      <c r="M102" s="52" t="s">
        <v>94</v>
      </c>
      <c r="N102" s="49" t="s">
        <v>78</v>
      </c>
      <c r="O102" s="49" t="s">
        <v>45</v>
      </c>
    </row>
    <row r="103" spans="1:15" ht="24">
      <c r="A103" s="49">
        <v>88</v>
      </c>
      <c r="B103" s="52" t="s">
        <v>424</v>
      </c>
      <c r="C103" s="49" t="s">
        <v>425</v>
      </c>
      <c r="D103" s="49" t="s">
        <v>426</v>
      </c>
      <c r="E103" s="49" t="s">
        <v>113</v>
      </c>
      <c r="F103" s="49">
        <v>796</v>
      </c>
      <c r="G103" s="49" t="s">
        <v>114</v>
      </c>
      <c r="H103" s="50">
        <v>13302</v>
      </c>
      <c r="I103" s="49">
        <v>92401000000</v>
      </c>
      <c r="J103" s="49" t="s">
        <v>441</v>
      </c>
      <c r="K103" s="55">
        <v>16869469.9</v>
      </c>
      <c r="L103" s="52" t="s">
        <v>43</v>
      </c>
      <c r="M103" s="52" t="s">
        <v>94</v>
      </c>
      <c r="N103" s="49" t="s">
        <v>117</v>
      </c>
      <c r="O103" s="49" t="s">
        <v>118</v>
      </c>
    </row>
    <row r="104" spans="1:15" ht="24">
      <c r="A104" s="49">
        <v>89</v>
      </c>
      <c r="B104" s="52" t="s">
        <v>420</v>
      </c>
      <c r="C104" s="49" t="s">
        <v>427</v>
      </c>
      <c r="D104" s="49" t="s">
        <v>428</v>
      </c>
      <c r="E104" s="49" t="s">
        <v>113</v>
      </c>
      <c r="F104" s="49">
        <v>796</v>
      </c>
      <c r="G104" s="49" t="s">
        <v>114</v>
      </c>
      <c r="H104" s="50">
        <v>45572</v>
      </c>
      <c r="I104" s="49">
        <v>92401000000</v>
      </c>
      <c r="J104" s="49" t="s">
        <v>441</v>
      </c>
      <c r="K104" s="55">
        <v>6920760</v>
      </c>
      <c r="L104" s="52" t="s">
        <v>43</v>
      </c>
      <c r="M104" s="52" t="s">
        <v>94</v>
      </c>
      <c r="N104" s="49" t="s">
        <v>117</v>
      </c>
      <c r="O104" s="49" t="s">
        <v>118</v>
      </c>
    </row>
    <row r="105" spans="1:15" ht="24">
      <c r="A105" s="49">
        <v>90</v>
      </c>
      <c r="B105" s="49" t="s">
        <v>378</v>
      </c>
      <c r="C105" s="49" t="s">
        <v>378</v>
      </c>
      <c r="D105" s="49" t="s">
        <v>429</v>
      </c>
      <c r="E105" s="49" t="s">
        <v>113</v>
      </c>
      <c r="F105" s="49">
        <v>796</v>
      </c>
      <c r="G105" s="49" t="s">
        <v>114</v>
      </c>
      <c r="H105" s="49">
        <v>50</v>
      </c>
      <c r="I105" s="49">
        <v>92401000000</v>
      </c>
      <c r="J105" s="49" t="s">
        <v>441</v>
      </c>
      <c r="K105" s="55">
        <v>2480000</v>
      </c>
      <c r="L105" s="52" t="s">
        <v>43</v>
      </c>
      <c r="M105" s="52" t="s">
        <v>94</v>
      </c>
      <c r="N105" s="49" t="s">
        <v>78</v>
      </c>
      <c r="O105" s="49" t="s">
        <v>45</v>
      </c>
    </row>
    <row r="106" spans="1:15" ht="24">
      <c r="A106" s="49">
        <v>91</v>
      </c>
      <c r="B106" s="49" t="s">
        <v>424</v>
      </c>
      <c r="C106" s="49" t="s">
        <v>430</v>
      </c>
      <c r="D106" s="49" t="s">
        <v>431</v>
      </c>
      <c r="E106" s="49" t="s">
        <v>113</v>
      </c>
      <c r="F106" s="49">
        <v>796</v>
      </c>
      <c r="G106" s="49" t="s">
        <v>114</v>
      </c>
      <c r="H106" s="49">
        <v>40</v>
      </c>
      <c r="I106" s="49">
        <v>92401000000</v>
      </c>
      <c r="J106" s="49" t="s">
        <v>441</v>
      </c>
      <c r="K106" s="55">
        <v>1284000</v>
      </c>
      <c r="L106" s="52" t="s">
        <v>115</v>
      </c>
      <c r="M106" s="52" t="s">
        <v>94</v>
      </c>
      <c r="N106" s="49" t="s">
        <v>78</v>
      </c>
      <c r="O106" s="49" t="s">
        <v>45</v>
      </c>
    </row>
    <row r="107" spans="1:15" ht="36">
      <c r="A107" s="49">
        <v>92</v>
      </c>
      <c r="B107" s="52" t="s">
        <v>39</v>
      </c>
      <c r="C107" s="49" t="s">
        <v>39</v>
      </c>
      <c r="D107" s="49" t="s">
        <v>40</v>
      </c>
      <c r="E107" s="49" t="s">
        <v>41</v>
      </c>
      <c r="F107" s="49">
        <v>796</v>
      </c>
      <c r="G107" s="49" t="s">
        <v>42</v>
      </c>
      <c r="H107" s="49">
        <v>1</v>
      </c>
      <c r="I107" s="49">
        <v>92401000000</v>
      </c>
      <c r="J107" s="49" t="s">
        <v>441</v>
      </c>
      <c r="K107" s="55">
        <v>175000</v>
      </c>
      <c r="L107" s="52" t="s">
        <v>43</v>
      </c>
      <c r="M107" s="52" t="s">
        <v>94</v>
      </c>
      <c r="N107" s="49" t="s">
        <v>44</v>
      </c>
      <c r="O107" s="49" t="s">
        <v>45</v>
      </c>
    </row>
    <row r="108" spans="1:15" ht="34.5" customHeight="1">
      <c r="A108" s="49">
        <v>93</v>
      </c>
      <c r="B108" s="52" t="s">
        <v>46</v>
      </c>
      <c r="C108" s="49" t="s">
        <v>46</v>
      </c>
      <c r="D108" s="49" t="s">
        <v>47</v>
      </c>
      <c r="E108" s="49" t="s">
        <v>48</v>
      </c>
      <c r="F108" s="49">
        <v>796</v>
      </c>
      <c r="G108" s="49" t="s">
        <v>42</v>
      </c>
      <c r="H108" s="49">
        <v>100</v>
      </c>
      <c r="I108" s="49">
        <v>92401000000</v>
      </c>
      <c r="J108" s="49" t="s">
        <v>441</v>
      </c>
      <c r="K108" s="55">
        <v>380100</v>
      </c>
      <c r="L108" s="52" t="s">
        <v>43</v>
      </c>
      <c r="M108" s="52" t="s">
        <v>94</v>
      </c>
      <c r="N108" s="49" t="s">
        <v>78</v>
      </c>
      <c r="O108" s="49" t="s">
        <v>45</v>
      </c>
    </row>
    <row r="109" spans="1:15" ht="49.5" customHeight="1">
      <c r="A109" s="49">
        <v>94</v>
      </c>
      <c r="B109" s="49" t="s">
        <v>456</v>
      </c>
      <c r="C109" s="49" t="s">
        <v>396</v>
      </c>
      <c r="D109" s="49" t="s">
        <v>454</v>
      </c>
      <c r="E109" s="49" t="s">
        <v>226</v>
      </c>
      <c r="F109" s="49">
        <v>796</v>
      </c>
      <c r="G109" s="49" t="s">
        <v>114</v>
      </c>
      <c r="H109" s="49">
        <v>11</v>
      </c>
      <c r="I109" s="49">
        <v>92401000000</v>
      </c>
      <c r="J109" s="49" t="s">
        <v>441</v>
      </c>
      <c r="K109" s="55">
        <v>248000</v>
      </c>
      <c r="L109" s="52" t="s">
        <v>43</v>
      </c>
      <c r="M109" s="52" t="s">
        <v>94</v>
      </c>
      <c r="N109" s="49" t="s">
        <v>78</v>
      </c>
      <c r="O109" s="49" t="s">
        <v>45</v>
      </c>
    </row>
    <row r="110" spans="1:15" ht="36">
      <c r="A110" s="49">
        <v>95</v>
      </c>
      <c r="B110" s="49" t="s">
        <v>456</v>
      </c>
      <c r="C110" s="49" t="s">
        <v>396</v>
      </c>
      <c r="D110" s="49" t="s">
        <v>455</v>
      </c>
      <c r="E110" s="49" t="s">
        <v>226</v>
      </c>
      <c r="F110" s="49">
        <v>796</v>
      </c>
      <c r="G110" s="49" t="s">
        <v>114</v>
      </c>
      <c r="H110" s="49">
        <v>5</v>
      </c>
      <c r="I110" s="49">
        <v>92401000000</v>
      </c>
      <c r="J110" s="49" t="s">
        <v>441</v>
      </c>
      <c r="K110" s="55">
        <v>103950</v>
      </c>
      <c r="L110" s="52" t="s">
        <v>43</v>
      </c>
      <c r="M110" s="52" t="s">
        <v>94</v>
      </c>
      <c r="N110" s="49" t="s">
        <v>78</v>
      </c>
      <c r="O110" s="49" t="s">
        <v>45</v>
      </c>
    </row>
    <row r="111" spans="1:15" ht="47.25" customHeight="1">
      <c r="A111" s="49">
        <v>96</v>
      </c>
      <c r="B111" s="49" t="s">
        <v>456</v>
      </c>
      <c r="C111" s="49" t="s">
        <v>457</v>
      </c>
      <c r="D111" s="49" t="s">
        <v>458</v>
      </c>
      <c r="E111" s="49" t="s">
        <v>226</v>
      </c>
      <c r="F111" s="49">
        <v>796</v>
      </c>
      <c r="G111" s="49" t="s">
        <v>114</v>
      </c>
      <c r="H111" s="49">
        <v>1</v>
      </c>
      <c r="I111" s="49">
        <v>92401000000</v>
      </c>
      <c r="J111" s="49" t="s">
        <v>441</v>
      </c>
      <c r="K111" s="55">
        <v>350000</v>
      </c>
      <c r="L111" s="52" t="s">
        <v>115</v>
      </c>
      <c r="M111" s="52" t="s">
        <v>122</v>
      </c>
      <c r="N111" s="49" t="s">
        <v>459</v>
      </c>
      <c r="O111" s="49" t="s">
        <v>96</v>
      </c>
    </row>
    <row r="112" spans="1:15" ht="50.25" customHeight="1">
      <c r="A112" s="49">
        <v>97</v>
      </c>
      <c r="B112" s="49" t="s">
        <v>460</v>
      </c>
      <c r="C112" s="49" t="s">
        <v>460</v>
      </c>
      <c r="D112" s="49" t="s">
        <v>461</v>
      </c>
      <c r="E112" s="49" t="s">
        <v>113</v>
      </c>
      <c r="F112" s="49">
        <v>114</v>
      </c>
      <c r="G112" s="49" t="s">
        <v>462</v>
      </c>
      <c r="H112" s="49">
        <v>286019.7</v>
      </c>
      <c r="I112" s="49">
        <v>92401000000</v>
      </c>
      <c r="J112" s="49" t="s">
        <v>441</v>
      </c>
      <c r="K112" s="55">
        <v>1831235630</v>
      </c>
      <c r="L112" s="52" t="s">
        <v>43</v>
      </c>
      <c r="M112" s="52" t="s">
        <v>94</v>
      </c>
      <c r="N112" s="49" t="s">
        <v>95</v>
      </c>
      <c r="O112" s="49" t="s">
        <v>96</v>
      </c>
    </row>
    <row r="113" spans="1:15" ht="30" customHeight="1">
      <c r="A113" s="49">
        <v>98</v>
      </c>
      <c r="B113" s="49" t="s">
        <v>463</v>
      </c>
      <c r="C113" s="49" t="s">
        <v>463</v>
      </c>
      <c r="D113" s="49" t="s">
        <v>464</v>
      </c>
      <c r="E113" s="49" t="s">
        <v>113</v>
      </c>
      <c r="F113" s="49">
        <v>215</v>
      </c>
      <c r="G113" s="49" t="s">
        <v>465</v>
      </c>
      <c r="H113" s="49">
        <v>54434.59</v>
      </c>
      <c r="I113" s="49">
        <v>92401000000</v>
      </c>
      <c r="J113" s="49" t="s">
        <v>441</v>
      </c>
      <c r="K113" s="55">
        <v>290644790</v>
      </c>
      <c r="L113" s="52" t="s">
        <v>43</v>
      </c>
      <c r="M113" s="52" t="s">
        <v>94</v>
      </c>
      <c r="N113" s="49" t="s">
        <v>95</v>
      </c>
      <c r="O113" s="49" t="s">
        <v>96</v>
      </c>
    </row>
    <row r="114" spans="1:15" ht="24">
      <c r="A114" s="49">
        <v>99</v>
      </c>
      <c r="B114" s="49" t="s">
        <v>466</v>
      </c>
      <c r="C114" s="49" t="s">
        <v>466</v>
      </c>
      <c r="D114" s="49" t="s">
        <v>467</v>
      </c>
      <c r="E114" s="49" t="s">
        <v>113</v>
      </c>
      <c r="F114" s="49">
        <v>114</v>
      </c>
      <c r="G114" s="49" t="s">
        <v>462</v>
      </c>
      <c r="H114" s="49">
        <v>2125.47</v>
      </c>
      <c r="I114" s="49">
        <v>92401000000</v>
      </c>
      <c r="J114" s="49" t="s">
        <v>441</v>
      </c>
      <c r="K114" s="55">
        <v>42872097</v>
      </c>
      <c r="L114" s="52" t="s">
        <v>43</v>
      </c>
      <c r="M114" s="52" t="s">
        <v>94</v>
      </c>
      <c r="N114" s="49" t="s">
        <v>95</v>
      </c>
      <c r="O114" s="49" t="s">
        <v>96</v>
      </c>
    </row>
    <row r="115" spans="1:15" ht="24">
      <c r="A115" s="49">
        <v>100</v>
      </c>
      <c r="B115" s="49" t="s">
        <v>468</v>
      </c>
      <c r="C115" s="49" t="s">
        <v>469</v>
      </c>
      <c r="D115" s="49" t="s">
        <v>470</v>
      </c>
      <c r="E115" s="49" t="s">
        <v>113</v>
      </c>
      <c r="F115" s="49">
        <v>233</v>
      </c>
      <c r="G115" s="49" t="s">
        <v>471</v>
      </c>
      <c r="H115" s="49">
        <v>10216.9</v>
      </c>
      <c r="I115" s="49">
        <v>92401000000</v>
      </c>
      <c r="J115" s="49" t="s">
        <v>441</v>
      </c>
      <c r="K115" s="55">
        <v>2102589.4919999996</v>
      </c>
      <c r="L115" s="52" t="s">
        <v>43</v>
      </c>
      <c r="M115" s="52" t="s">
        <v>94</v>
      </c>
      <c r="N115" s="49" t="s">
        <v>95</v>
      </c>
      <c r="O115" s="49" t="s">
        <v>96</v>
      </c>
    </row>
    <row r="116" spans="1:15" ht="60">
      <c r="A116" s="49">
        <v>101</v>
      </c>
      <c r="B116" s="49" t="s">
        <v>472</v>
      </c>
      <c r="C116" s="49" t="s">
        <v>203</v>
      </c>
      <c r="D116" s="49" t="s">
        <v>473</v>
      </c>
      <c r="E116" s="49" t="s">
        <v>113</v>
      </c>
      <c r="F116" s="49">
        <v>642</v>
      </c>
      <c r="G116" s="49" t="s">
        <v>474</v>
      </c>
      <c r="H116" s="49">
        <v>1602</v>
      </c>
      <c r="I116" s="49">
        <v>92401000000</v>
      </c>
      <c r="J116" s="49" t="s">
        <v>441</v>
      </c>
      <c r="K116" s="55">
        <f>(4925.9*56.4*1.2)+(5291*278.65*1.2)</f>
        <v>2102589.4919999996</v>
      </c>
      <c r="L116" s="52" t="s">
        <v>43</v>
      </c>
      <c r="M116" s="52" t="s">
        <v>115</v>
      </c>
      <c r="N116" s="49" t="s">
        <v>117</v>
      </c>
      <c r="O116" s="49" t="s">
        <v>96</v>
      </c>
    </row>
    <row r="117" spans="1:15" ht="60">
      <c r="A117" s="49">
        <v>102</v>
      </c>
      <c r="B117" s="49" t="s">
        <v>472</v>
      </c>
      <c r="C117" s="49" t="s">
        <v>203</v>
      </c>
      <c r="D117" s="49" t="s">
        <v>475</v>
      </c>
      <c r="E117" s="49" t="s">
        <v>113</v>
      </c>
      <c r="F117" s="49">
        <v>642</v>
      </c>
      <c r="G117" s="49" t="s">
        <v>474</v>
      </c>
      <c r="H117" s="49">
        <v>488</v>
      </c>
      <c r="I117" s="49">
        <v>92401000000</v>
      </c>
      <c r="J117" s="49" t="s">
        <v>441</v>
      </c>
      <c r="K117" s="55">
        <v>910400</v>
      </c>
      <c r="L117" s="52" t="s">
        <v>43</v>
      </c>
      <c r="M117" s="52" t="s">
        <v>115</v>
      </c>
      <c r="N117" s="49" t="s">
        <v>117</v>
      </c>
      <c r="O117" s="49" t="s">
        <v>96</v>
      </c>
    </row>
    <row r="118" spans="1:15" ht="48">
      <c r="A118" s="49">
        <v>103</v>
      </c>
      <c r="B118" s="49" t="s">
        <v>476</v>
      </c>
      <c r="C118" s="49" t="s">
        <v>476</v>
      </c>
      <c r="D118" s="49" t="s">
        <v>477</v>
      </c>
      <c r="E118" s="49" t="s">
        <v>113</v>
      </c>
      <c r="F118" s="49">
        <v>642</v>
      </c>
      <c r="G118" s="49" t="s">
        <v>474</v>
      </c>
      <c r="H118" s="49">
        <v>122</v>
      </c>
      <c r="I118" s="49">
        <v>92401000000</v>
      </c>
      <c r="J118" s="49" t="s">
        <v>441</v>
      </c>
      <c r="K118" s="55">
        <v>4880000</v>
      </c>
      <c r="L118" s="52" t="s">
        <v>269</v>
      </c>
      <c r="M118" s="52" t="s">
        <v>447</v>
      </c>
      <c r="N118" s="49" t="s">
        <v>117</v>
      </c>
      <c r="O118" s="49" t="s">
        <v>96</v>
      </c>
    </row>
    <row r="119" spans="1:15" ht="36">
      <c r="A119" s="49">
        <v>104</v>
      </c>
      <c r="B119" s="49" t="s">
        <v>476</v>
      </c>
      <c r="C119" s="49" t="s">
        <v>476</v>
      </c>
      <c r="D119" s="49" t="s">
        <v>478</v>
      </c>
      <c r="E119" s="49" t="s">
        <v>113</v>
      </c>
      <c r="F119" s="49">
        <v>642</v>
      </c>
      <c r="G119" s="49" t="s">
        <v>474</v>
      </c>
      <c r="H119" s="49">
        <v>129</v>
      </c>
      <c r="I119" s="49">
        <v>92401000000</v>
      </c>
      <c r="J119" s="49" t="s">
        <v>441</v>
      </c>
      <c r="K119" s="55">
        <v>3175000</v>
      </c>
      <c r="L119" s="52" t="s">
        <v>479</v>
      </c>
      <c r="M119" s="52" t="s">
        <v>480</v>
      </c>
      <c r="N119" s="49" t="s">
        <v>117</v>
      </c>
      <c r="O119" s="49" t="s">
        <v>96</v>
      </c>
    </row>
    <row r="120" spans="1:15" ht="72">
      <c r="A120" s="49">
        <v>105</v>
      </c>
      <c r="B120" s="49" t="s">
        <v>472</v>
      </c>
      <c r="C120" s="49" t="s">
        <v>203</v>
      </c>
      <c r="D120" s="49" t="s">
        <v>481</v>
      </c>
      <c r="E120" s="49" t="s">
        <v>113</v>
      </c>
      <c r="F120" s="49">
        <v>642</v>
      </c>
      <c r="G120" s="49" t="s">
        <v>474</v>
      </c>
      <c r="H120" s="49">
        <v>960</v>
      </c>
      <c r="I120" s="49">
        <v>92401000000</v>
      </c>
      <c r="J120" s="49" t="s">
        <v>441</v>
      </c>
      <c r="K120" s="55">
        <v>867000</v>
      </c>
      <c r="L120" s="52" t="s">
        <v>269</v>
      </c>
      <c r="M120" s="52" t="s">
        <v>94</v>
      </c>
      <c r="N120" s="49" t="s">
        <v>117</v>
      </c>
      <c r="O120" s="49" t="s">
        <v>96</v>
      </c>
    </row>
    <row r="121" spans="1:15" ht="24">
      <c r="A121" s="49">
        <v>106</v>
      </c>
      <c r="B121" s="49" t="s">
        <v>490</v>
      </c>
      <c r="C121" s="49" t="s">
        <v>491</v>
      </c>
      <c r="D121" s="49" t="s">
        <v>492</v>
      </c>
      <c r="E121" s="49" t="s">
        <v>493</v>
      </c>
      <c r="F121" s="49">
        <v>796</v>
      </c>
      <c r="G121" s="49" t="s">
        <v>42</v>
      </c>
      <c r="H121" s="49">
        <v>1</v>
      </c>
      <c r="I121" s="49">
        <v>92401000000</v>
      </c>
      <c r="J121" s="49" t="s">
        <v>441</v>
      </c>
      <c r="K121" s="55">
        <v>135000</v>
      </c>
      <c r="L121" s="52" t="s">
        <v>269</v>
      </c>
      <c r="M121" s="52" t="s">
        <v>269</v>
      </c>
      <c r="N121" s="49" t="s">
        <v>494</v>
      </c>
      <c r="O121" s="49" t="s">
        <v>96</v>
      </c>
    </row>
    <row r="122" spans="1:15" ht="24">
      <c r="A122" s="49">
        <v>107</v>
      </c>
      <c r="B122" s="49" t="s">
        <v>490</v>
      </c>
      <c r="C122" s="49" t="s">
        <v>491</v>
      </c>
      <c r="D122" s="49" t="s">
        <v>495</v>
      </c>
      <c r="E122" s="49" t="s">
        <v>493</v>
      </c>
      <c r="F122" s="49">
        <v>796</v>
      </c>
      <c r="G122" s="49" t="s">
        <v>42</v>
      </c>
      <c r="H122" s="49">
        <v>1</v>
      </c>
      <c r="I122" s="49">
        <v>92401000000</v>
      </c>
      <c r="J122" s="49" t="s">
        <v>441</v>
      </c>
      <c r="K122" s="55">
        <v>240000</v>
      </c>
      <c r="L122" s="52" t="s">
        <v>269</v>
      </c>
      <c r="M122" s="52" t="s">
        <v>269</v>
      </c>
      <c r="N122" s="49" t="s">
        <v>494</v>
      </c>
      <c r="O122" s="49" t="s">
        <v>96</v>
      </c>
    </row>
    <row r="123" spans="1:15" ht="24">
      <c r="A123" s="49">
        <v>108</v>
      </c>
      <c r="B123" s="49" t="s">
        <v>490</v>
      </c>
      <c r="C123" s="49" t="s">
        <v>491</v>
      </c>
      <c r="D123" s="49" t="s">
        <v>492</v>
      </c>
      <c r="E123" s="49" t="s">
        <v>493</v>
      </c>
      <c r="F123" s="49">
        <v>796</v>
      </c>
      <c r="G123" s="49" t="s">
        <v>42</v>
      </c>
      <c r="H123" s="49">
        <v>1</v>
      </c>
      <c r="I123" s="49">
        <v>92401000000</v>
      </c>
      <c r="J123" s="49" t="s">
        <v>441</v>
      </c>
      <c r="K123" s="55">
        <v>135000</v>
      </c>
      <c r="L123" s="52" t="s">
        <v>115</v>
      </c>
      <c r="M123" s="52" t="s">
        <v>115</v>
      </c>
      <c r="N123" s="49" t="s">
        <v>494</v>
      </c>
      <c r="O123" s="49" t="s">
        <v>96</v>
      </c>
    </row>
    <row r="124" spans="1:15" ht="24">
      <c r="A124" s="49">
        <v>109</v>
      </c>
      <c r="B124" s="49" t="s">
        <v>490</v>
      </c>
      <c r="C124" s="49" t="s">
        <v>491</v>
      </c>
      <c r="D124" s="49" t="s">
        <v>496</v>
      </c>
      <c r="E124" s="49" t="s">
        <v>493</v>
      </c>
      <c r="F124" s="49">
        <v>796</v>
      </c>
      <c r="G124" s="49" t="s">
        <v>42</v>
      </c>
      <c r="H124" s="49">
        <v>1</v>
      </c>
      <c r="I124" s="49">
        <v>92401000000</v>
      </c>
      <c r="J124" s="49" t="s">
        <v>441</v>
      </c>
      <c r="K124" s="55">
        <v>120000</v>
      </c>
      <c r="L124" s="52" t="s">
        <v>115</v>
      </c>
      <c r="M124" s="52" t="s">
        <v>115</v>
      </c>
      <c r="N124" s="49" t="s">
        <v>494</v>
      </c>
      <c r="O124" s="49" t="s">
        <v>96</v>
      </c>
    </row>
    <row r="125" spans="1:15" ht="48">
      <c r="A125" s="49">
        <v>110</v>
      </c>
      <c r="B125" s="49" t="s">
        <v>305</v>
      </c>
      <c r="C125" s="49" t="s">
        <v>306</v>
      </c>
      <c r="D125" s="49" t="s">
        <v>500</v>
      </c>
      <c r="E125" s="49" t="s">
        <v>226</v>
      </c>
      <c r="F125" s="49">
        <v>839</v>
      </c>
      <c r="G125" s="49" t="s">
        <v>275</v>
      </c>
      <c r="H125" s="49">
        <v>2</v>
      </c>
      <c r="I125" s="49">
        <v>92401000000</v>
      </c>
      <c r="J125" s="49" t="s">
        <v>441</v>
      </c>
      <c r="K125" s="55">
        <f>(80000+593845)*1.18</f>
        <v>795137.1</v>
      </c>
      <c r="L125" s="52" t="s">
        <v>43</v>
      </c>
      <c r="M125" s="52" t="s">
        <v>116</v>
      </c>
      <c r="N125" s="49" t="s">
        <v>78</v>
      </c>
      <c r="O125" s="49" t="s">
        <v>45</v>
      </c>
    </row>
    <row r="126" spans="1:15" ht="48">
      <c r="A126" s="49">
        <v>111</v>
      </c>
      <c r="B126" s="49" t="s">
        <v>272</v>
      </c>
      <c r="C126" s="49" t="s">
        <v>353</v>
      </c>
      <c r="D126" s="49" t="s">
        <v>501</v>
      </c>
      <c r="E126" s="49" t="s">
        <v>324</v>
      </c>
      <c r="F126" s="49">
        <v>839</v>
      </c>
      <c r="G126" s="49" t="s">
        <v>275</v>
      </c>
      <c r="H126" s="49" t="s">
        <v>327</v>
      </c>
      <c r="I126" s="49">
        <v>92401000000</v>
      </c>
      <c r="J126" s="49" t="s">
        <v>441</v>
      </c>
      <c r="K126" s="55">
        <f>(80000+79000)*1.18</f>
        <v>187620</v>
      </c>
      <c r="L126" s="52" t="s">
        <v>43</v>
      </c>
      <c r="M126" s="52" t="s">
        <v>116</v>
      </c>
      <c r="N126" s="49" t="s">
        <v>78</v>
      </c>
      <c r="O126" s="49" t="s">
        <v>45</v>
      </c>
    </row>
    <row r="127" spans="1:15" ht="54.75" customHeight="1">
      <c r="A127" s="49">
        <v>112</v>
      </c>
      <c r="B127" s="49">
        <v>28</v>
      </c>
      <c r="C127" s="49" t="s">
        <v>263</v>
      </c>
      <c r="D127" s="49" t="s">
        <v>502</v>
      </c>
      <c r="E127" s="49" t="s">
        <v>229</v>
      </c>
      <c r="F127" s="49">
        <v>796</v>
      </c>
      <c r="G127" s="49" t="s">
        <v>114</v>
      </c>
      <c r="H127" s="49">
        <v>4</v>
      </c>
      <c r="I127" s="49">
        <v>92401000000</v>
      </c>
      <c r="J127" s="49" t="s">
        <v>441</v>
      </c>
      <c r="K127" s="55">
        <f>1765389*1.18</f>
        <v>2083159.0199999998</v>
      </c>
      <c r="L127" s="52" t="s">
        <v>43</v>
      </c>
      <c r="M127" s="52" t="s">
        <v>116</v>
      </c>
      <c r="N127" s="49" t="s">
        <v>117</v>
      </c>
      <c r="O127" s="49" t="s">
        <v>45</v>
      </c>
    </row>
    <row r="128" spans="1:15" ht="24">
      <c r="A128" s="49">
        <v>113</v>
      </c>
      <c r="B128" s="49" t="s">
        <v>232</v>
      </c>
      <c r="C128" s="49" t="s">
        <v>233</v>
      </c>
      <c r="D128" s="49" t="s">
        <v>503</v>
      </c>
      <c r="E128" s="49" t="s">
        <v>226</v>
      </c>
      <c r="F128" s="49">
        <v>796</v>
      </c>
      <c r="G128" s="49" t="s">
        <v>114</v>
      </c>
      <c r="H128" s="49">
        <v>2</v>
      </c>
      <c r="I128" s="49">
        <v>92401000000</v>
      </c>
      <c r="J128" s="49" t="s">
        <v>441</v>
      </c>
      <c r="K128" s="55">
        <f>78389*1.18</f>
        <v>92499.01999999999</v>
      </c>
      <c r="L128" s="52" t="s">
        <v>43</v>
      </c>
      <c r="M128" s="52" t="s">
        <v>116</v>
      </c>
      <c r="N128" s="49" t="s">
        <v>78</v>
      </c>
      <c r="O128" s="49" t="s">
        <v>45</v>
      </c>
    </row>
    <row r="129" spans="1:15" ht="36">
      <c r="A129" s="49">
        <v>114</v>
      </c>
      <c r="B129" s="49" t="s">
        <v>265</v>
      </c>
      <c r="C129" s="49" t="s">
        <v>266</v>
      </c>
      <c r="D129" s="49" t="s">
        <v>504</v>
      </c>
      <c r="E129" s="49" t="s">
        <v>229</v>
      </c>
      <c r="F129" s="49">
        <v>839</v>
      </c>
      <c r="G129" s="49" t="s">
        <v>382</v>
      </c>
      <c r="H129" s="49">
        <v>4</v>
      </c>
      <c r="I129" s="49">
        <v>92401000000</v>
      </c>
      <c r="J129" s="49" t="s">
        <v>441</v>
      </c>
      <c r="K129" s="55">
        <f>(386211+49500+81092+23000)*1.18</f>
        <v>636967.5399999999</v>
      </c>
      <c r="L129" s="52" t="s">
        <v>43</v>
      </c>
      <c r="M129" s="52" t="s">
        <v>116</v>
      </c>
      <c r="N129" s="49" t="s">
        <v>78</v>
      </c>
      <c r="O129" s="49" t="s">
        <v>45</v>
      </c>
    </row>
    <row r="130" spans="1:15" ht="48">
      <c r="A130" s="49">
        <v>115</v>
      </c>
      <c r="B130" s="49" t="s">
        <v>276</v>
      </c>
      <c r="C130" s="49" t="s">
        <v>266</v>
      </c>
      <c r="D130" s="49" t="s">
        <v>505</v>
      </c>
      <c r="E130" s="49" t="s">
        <v>324</v>
      </c>
      <c r="F130" s="49">
        <v>796</v>
      </c>
      <c r="G130" s="49" t="s">
        <v>114</v>
      </c>
      <c r="H130" s="49">
        <v>57</v>
      </c>
      <c r="I130" s="49">
        <v>92401000000</v>
      </c>
      <c r="J130" s="49" t="s">
        <v>441</v>
      </c>
      <c r="K130" s="55">
        <f>13800*1.18</f>
        <v>16284</v>
      </c>
      <c r="L130" s="52" t="s">
        <v>43</v>
      </c>
      <c r="M130" s="52" t="s">
        <v>116</v>
      </c>
      <c r="N130" s="49" t="s">
        <v>78</v>
      </c>
      <c r="O130" s="49" t="s">
        <v>45</v>
      </c>
    </row>
    <row r="131" spans="1:15" ht="36">
      <c r="A131" s="49">
        <v>116</v>
      </c>
      <c r="B131" s="49" t="s">
        <v>236</v>
      </c>
      <c r="C131" s="49" t="s">
        <v>237</v>
      </c>
      <c r="D131" s="49" t="s">
        <v>506</v>
      </c>
      <c r="E131" s="49" t="s">
        <v>324</v>
      </c>
      <c r="F131" s="49">
        <v>6</v>
      </c>
      <c r="G131" s="49" t="s">
        <v>242</v>
      </c>
      <c r="H131" s="49">
        <v>65</v>
      </c>
      <c r="I131" s="49">
        <v>92401000000</v>
      </c>
      <c r="J131" s="49" t="s">
        <v>441</v>
      </c>
      <c r="K131" s="55">
        <f>32000*1.18</f>
        <v>37760</v>
      </c>
      <c r="L131" s="52" t="s">
        <v>43</v>
      </c>
      <c r="M131" s="52" t="s">
        <v>116</v>
      </c>
      <c r="N131" s="49" t="s">
        <v>78</v>
      </c>
      <c r="O131" s="49" t="s">
        <v>45</v>
      </c>
    </row>
    <row r="132" spans="1:15" ht="36">
      <c r="A132" s="49">
        <v>117</v>
      </c>
      <c r="B132" s="49" t="s">
        <v>278</v>
      </c>
      <c r="C132" s="49" t="s">
        <v>279</v>
      </c>
      <c r="D132" s="49" t="s">
        <v>507</v>
      </c>
      <c r="E132" s="49" t="s">
        <v>324</v>
      </c>
      <c r="F132" s="49">
        <v>113</v>
      </c>
      <c r="G132" s="49" t="s">
        <v>281</v>
      </c>
      <c r="H132" s="49">
        <v>45</v>
      </c>
      <c r="I132" s="49">
        <v>92401000000</v>
      </c>
      <c r="J132" s="49" t="s">
        <v>441</v>
      </c>
      <c r="K132" s="55">
        <f>12500*1.18</f>
        <v>14750</v>
      </c>
      <c r="L132" s="52" t="s">
        <v>43</v>
      </c>
      <c r="M132" s="52" t="s">
        <v>116</v>
      </c>
      <c r="N132" s="49" t="s">
        <v>78</v>
      </c>
      <c r="O132" s="49" t="s">
        <v>45</v>
      </c>
    </row>
    <row r="133" spans="1:15" ht="24">
      <c r="A133" s="49">
        <v>118</v>
      </c>
      <c r="B133" s="49" t="s">
        <v>288</v>
      </c>
      <c r="C133" s="49" t="s">
        <v>289</v>
      </c>
      <c r="D133" s="49" t="s">
        <v>508</v>
      </c>
      <c r="E133" s="49" t="s">
        <v>324</v>
      </c>
      <c r="F133" s="49">
        <v>55</v>
      </c>
      <c r="G133" s="49" t="s">
        <v>291</v>
      </c>
      <c r="H133" s="49">
        <v>120</v>
      </c>
      <c r="I133" s="49">
        <v>92401000000</v>
      </c>
      <c r="J133" s="49" t="s">
        <v>441</v>
      </c>
      <c r="K133" s="55">
        <f>12500*1.18</f>
        <v>14750</v>
      </c>
      <c r="L133" s="52" t="s">
        <v>43</v>
      </c>
      <c r="M133" s="52" t="s">
        <v>116</v>
      </c>
      <c r="N133" s="49" t="s">
        <v>78</v>
      </c>
      <c r="O133" s="49" t="s">
        <v>45</v>
      </c>
    </row>
    <row r="134" spans="1:15" ht="48">
      <c r="A134" s="49">
        <v>119</v>
      </c>
      <c r="B134" s="49" t="s">
        <v>243</v>
      </c>
      <c r="C134" s="49" t="s">
        <v>243</v>
      </c>
      <c r="D134" s="49" t="s">
        <v>509</v>
      </c>
      <c r="E134" s="49" t="s">
        <v>229</v>
      </c>
      <c r="F134" s="49">
        <v>6</v>
      </c>
      <c r="G134" s="49" t="s">
        <v>242</v>
      </c>
      <c r="H134" s="49">
        <v>40</v>
      </c>
      <c r="I134" s="49">
        <v>92401000000</v>
      </c>
      <c r="J134" s="49" t="s">
        <v>441</v>
      </c>
      <c r="K134" s="55">
        <f>7000*1.18</f>
        <v>8260</v>
      </c>
      <c r="L134" s="52" t="s">
        <v>43</v>
      </c>
      <c r="M134" s="52" t="s">
        <v>116</v>
      </c>
      <c r="N134" s="49" t="s">
        <v>78</v>
      </c>
      <c r="O134" s="49" t="s">
        <v>45</v>
      </c>
    </row>
    <row r="135" spans="1:15" ht="36">
      <c r="A135" s="49">
        <v>120</v>
      </c>
      <c r="B135" s="49" t="s">
        <v>332</v>
      </c>
      <c r="C135" s="49" t="s">
        <v>333</v>
      </c>
      <c r="D135" s="49" t="s">
        <v>510</v>
      </c>
      <c r="E135" s="49" t="s">
        <v>324</v>
      </c>
      <c r="F135" s="49">
        <v>55</v>
      </c>
      <c r="G135" s="49" t="s">
        <v>291</v>
      </c>
      <c r="H135" s="49">
        <v>610</v>
      </c>
      <c r="I135" s="49">
        <v>92401000000</v>
      </c>
      <c r="J135" s="49" t="s">
        <v>441</v>
      </c>
      <c r="K135" s="55">
        <f>105000*1.18</f>
        <v>123900</v>
      </c>
      <c r="L135" s="52" t="s">
        <v>43</v>
      </c>
      <c r="M135" s="52" t="s">
        <v>116</v>
      </c>
      <c r="N135" s="49" t="s">
        <v>78</v>
      </c>
      <c r="O135" s="49" t="s">
        <v>45</v>
      </c>
    </row>
    <row r="136" spans="1:15" ht="36">
      <c r="A136" s="49">
        <v>121</v>
      </c>
      <c r="B136" s="49" t="s">
        <v>251</v>
      </c>
      <c r="C136" s="49" t="s">
        <v>252</v>
      </c>
      <c r="D136" s="49" t="s">
        <v>514</v>
      </c>
      <c r="E136" s="49" t="s">
        <v>324</v>
      </c>
      <c r="F136" s="49">
        <v>168</v>
      </c>
      <c r="G136" s="49" t="s">
        <v>188</v>
      </c>
      <c r="H136" s="49">
        <v>2</v>
      </c>
      <c r="I136" s="49">
        <v>92401000000</v>
      </c>
      <c r="J136" s="49" t="s">
        <v>441</v>
      </c>
      <c r="K136" s="55">
        <f>78000*1.18</f>
        <v>92040</v>
      </c>
      <c r="L136" s="52" t="s">
        <v>43</v>
      </c>
      <c r="M136" s="52" t="s">
        <v>116</v>
      </c>
      <c r="N136" s="49" t="s">
        <v>78</v>
      </c>
      <c r="O136" s="49" t="s">
        <v>45</v>
      </c>
    </row>
    <row r="137" spans="1:15" ht="36">
      <c r="A137" s="49">
        <v>122</v>
      </c>
      <c r="B137" s="49" t="s">
        <v>282</v>
      </c>
      <c r="C137" s="49" t="s">
        <v>283</v>
      </c>
      <c r="D137" s="49" t="s">
        <v>511</v>
      </c>
      <c r="E137" s="49" t="s">
        <v>324</v>
      </c>
      <c r="F137" s="49">
        <v>796</v>
      </c>
      <c r="G137" s="49" t="s">
        <v>114</v>
      </c>
      <c r="H137" s="49">
        <v>6500</v>
      </c>
      <c r="I137" s="49">
        <v>92401000000</v>
      </c>
      <c r="J137" s="49" t="s">
        <v>441</v>
      </c>
      <c r="K137" s="55">
        <f>115000*1.18</f>
        <v>135700</v>
      </c>
      <c r="L137" s="52" t="s">
        <v>43</v>
      </c>
      <c r="M137" s="52" t="s">
        <v>116</v>
      </c>
      <c r="N137" s="49" t="s">
        <v>78</v>
      </c>
      <c r="O137" s="49" t="s">
        <v>45</v>
      </c>
    </row>
    <row r="138" spans="1:15" ht="36">
      <c r="A138" s="49">
        <v>123</v>
      </c>
      <c r="B138" s="49" t="s">
        <v>75</v>
      </c>
      <c r="C138" s="49" t="s">
        <v>76</v>
      </c>
      <c r="D138" s="49" t="s">
        <v>77</v>
      </c>
      <c r="E138" s="49" t="s">
        <v>74</v>
      </c>
      <c r="F138" s="49">
        <v>796</v>
      </c>
      <c r="G138" s="49" t="s">
        <v>517</v>
      </c>
      <c r="H138" s="49">
        <v>1</v>
      </c>
      <c r="I138" s="49">
        <v>92401000000</v>
      </c>
      <c r="J138" s="49" t="s">
        <v>441</v>
      </c>
      <c r="K138" s="55">
        <v>280000</v>
      </c>
      <c r="L138" s="52" t="s">
        <v>43</v>
      </c>
      <c r="M138" s="52" t="s">
        <v>94</v>
      </c>
      <c r="N138" s="49" t="s">
        <v>78</v>
      </c>
      <c r="O138" s="49" t="s">
        <v>45</v>
      </c>
    </row>
    <row r="139" spans="1:15" ht="84">
      <c r="A139" s="49">
        <v>124</v>
      </c>
      <c r="B139" s="49" t="s">
        <v>535</v>
      </c>
      <c r="C139" s="49" t="s">
        <v>536</v>
      </c>
      <c r="D139" s="49" t="s">
        <v>537</v>
      </c>
      <c r="E139" s="49" t="s">
        <v>538</v>
      </c>
      <c r="F139" s="49">
        <v>796</v>
      </c>
      <c r="G139" s="49" t="s">
        <v>42</v>
      </c>
      <c r="H139" s="49">
        <v>120</v>
      </c>
      <c r="I139" s="49">
        <v>92401000000</v>
      </c>
      <c r="J139" s="49" t="s">
        <v>441</v>
      </c>
      <c r="K139" s="55">
        <v>700000</v>
      </c>
      <c r="L139" s="52" t="s">
        <v>43</v>
      </c>
      <c r="M139" s="52" t="s">
        <v>94</v>
      </c>
      <c r="N139" s="49" t="s">
        <v>78</v>
      </c>
      <c r="O139" s="49" t="s">
        <v>45</v>
      </c>
    </row>
    <row r="140" spans="1:15" ht="30" customHeight="1">
      <c r="A140" s="126" t="s">
        <v>28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8"/>
    </row>
    <row r="141" spans="1:15" ht="24">
      <c r="A141" s="49">
        <v>1</v>
      </c>
      <c r="B141" s="68" t="s">
        <v>71</v>
      </c>
      <c r="C141" s="68" t="s">
        <v>72</v>
      </c>
      <c r="D141" s="89" t="s">
        <v>73</v>
      </c>
      <c r="E141" s="68" t="s">
        <v>74</v>
      </c>
      <c r="F141" s="68">
        <v>796</v>
      </c>
      <c r="G141" s="68" t="s">
        <v>114</v>
      </c>
      <c r="H141" s="68">
        <v>1</v>
      </c>
      <c r="I141" s="49">
        <v>92401000000</v>
      </c>
      <c r="J141" s="49" t="s">
        <v>441</v>
      </c>
      <c r="K141" s="82">
        <v>300000</v>
      </c>
      <c r="L141" s="71" t="s">
        <v>122</v>
      </c>
      <c r="M141" s="52" t="s">
        <v>94</v>
      </c>
      <c r="N141" s="68" t="s">
        <v>117</v>
      </c>
      <c r="O141" s="63" t="s">
        <v>45</v>
      </c>
    </row>
    <row r="142" spans="1:15" ht="36">
      <c r="A142" s="49">
        <v>2</v>
      </c>
      <c r="B142" s="49" t="s">
        <v>417</v>
      </c>
      <c r="C142" s="52" t="s">
        <v>306</v>
      </c>
      <c r="D142" s="49" t="s">
        <v>84</v>
      </c>
      <c r="E142" s="49" t="s">
        <v>82</v>
      </c>
      <c r="F142" s="49">
        <v>796</v>
      </c>
      <c r="G142" s="49" t="s">
        <v>114</v>
      </c>
      <c r="H142" s="49">
        <v>570</v>
      </c>
      <c r="I142" s="49">
        <v>92401000000</v>
      </c>
      <c r="J142" s="49" t="s">
        <v>441</v>
      </c>
      <c r="K142" s="55">
        <v>350000</v>
      </c>
      <c r="L142" s="71" t="s">
        <v>122</v>
      </c>
      <c r="M142" s="52" t="s">
        <v>94</v>
      </c>
      <c r="N142" s="49" t="s">
        <v>78</v>
      </c>
      <c r="O142" s="49" t="s">
        <v>45</v>
      </c>
    </row>
    <row r="143" spans="1:15" ht="36">
      <c r="A143" s="49">
        <v>3</v>
      </c>
      <c r="B143" s="49" t="s">
        <v>85</v>
      </c>
      <c r="C143" s="49" t="s">
        <v>86</v>
      </c>
      <c r="D143" s="49" t="s">
        <v>87</v>
      </c>
      <c r="E143" s="49" t="s">
        <v>82</v>
      </c>
      <c r="F143" s="49">
        <v>876</v>
      </c>
      <c r="G143" s="49" t="s">
        <v>88</v>
      </c>
      <c r="H143" s="49">
        <v>141</v>
      </c>
      <c r="I143" s="49">
        <v>92401000000</v>
      </c>
      <c r="J143" s="49" t="s">
        <v>441</v>
      </c>
      <c r="K143" s="55">
        <v>1150000</v>
      </c>
      <c r="L143" s="52" t="s">
        <v>395</v>
      </c>
      <c r="M143" s="52" t="s">
        <v>208</v>
      </c>
      <c r="N143" s="49" t="s">
        <v>78</v>
      </c>
      <c r="O143" s="49" t="s">
        <v>45</v>
      </c>
    </row>
    <row r="144" spans="1:15" ht="36">
      <c r="A144" s="49">
        <v>4</v>
      </c>
      <c r="B144" s="56" t="s">
        <v>107</v>
      </c>
      <c r="C144" s="56">
        <v>4560230</v>
      </c>
      <c r="D144" s="56" t="s">
        <v>108</v>
      </c>
      <c r="E144" s="56" t="s">
        <v>106</v>
      </c>
      <c r="F144" s="56">
        <v>796</v>
      </c>
      <c r="G144" s="56" t="s">
        <v>42</v>
      </c>
      <c r="H144" s="56">
        <v>197</v>
      </c>
      <c r="I144" s="49">
        <v>92401000000</v>
      </c>
      <c r="J144" s="49" t="s">
        <v>441</v>
      </c>
      <c r="K144" s="77">
        <v>538250</v>
      </c>
      <c r="L144" s="74" t="s">
        <v>446</v>
      </c>
      <c r="M144" s="74" t="s">
        <v>100</v>
      </c>
      <c r="N144" s="49" t="s">
        <v>78</v>
      </c>
      <c r="O144" s="49" t="s">
        <v>45</v>
      </c>
    </row>
    <row r="145" spans="1:15" ht="36">
      <c r="A145" s="49">
        <v>5</v>
      </c>
      <c r="B145" s="56" t="s">
        <v>101</v>
      </c>
      <c r="C145" s="56" t="s">
        <v>102</v>
      </c>
      <c r="D145" s="56" t="s">
        <v>103</v>
      </c>
      <c r="E145" s="56" t="s">
        <v>106</v>
      </c>
      <c r="F145" s="56">
        <v>796</v>
      </c>
      <c r="G145" s="56" t="s">
        <v>42</v>
      </c>
      <c r="H145" s="56">
        <v>20</v>
      </c>
      <c r="I145" s="49">
        <v>92401000000</v>
      </c>
      <c r="J145" s="49" t="s">
        <v>441</v>
      </c>
      <c r="K145" s="77">
        <v>35000</v>
      </c>
      <c r="L145" s="74" t="s">
        <v>446</v>
      </c>
      <c r="M145" s="74" t="s">
        <v>100</v>
      </c>
      <c r="N145" s="49" t="s">
        <v>78</v>
      </c>
      <c r="O145" s="49" t="s">
        <v>45</v>
      </c>
    </row>
    <row r="146" spans="1:15" ht="36">
      <c r="A146" s="49">
        <v>6</v>
      </c>
      <c r="B146" s="56" t="s">
        <v>104</v>
      </c>
      <c r="C146" s="56">
        <v>3222451</v>
      </c>
      <c r="D146" s="56" t="s">
        <v>105</v>
      </c>
      <c r="E146" s="56" t="s">
        <v>106</v>
      </c>
      <c r="F146" s="56">
        <v>796</v>
      </c>
      <c r="G146" s="56" t="s">
        <v>42</v>
      </c>
      <c r="H146" s="56">
        <v>10</v>
      </c>
      <c r="I146" s="49">
        <v>92401000000</v>
      </c>
      <c r="J146" s="49" t="s">
        <v>441</v>
      </c>
      <c r="K146" s="77">
        <v>20000</v>
      </c>
      <c r="L146" s="74" t="s">
        <v>446</v>
      </c>
      <c r="M146" s="74" t="s">
        <v>100</v>
      </c>
      <c r="N146" s="49" t="s">
        <v>78</v>
      </c>
      <c r="O146" s="49" t="s">
        <v>45</v>
      </c>
    </row>
    <row r="147" spans="1:15" ht="24">
      <c r="A147" s="49">
        <v>7</v>
      </c>
      <c r="B147" s="49" t="s">
        <v>111</v>
      </c>
      <c r="C147" s="49" t="s">
        <v>111</v>
      </c>
      <c r="D147" s="49" t="s">
        <v>123</v>
      </c>
      <c r="E147" s="49" t="s">
        <v>113</v>
      </c>
      <c r="F147" s="49">
        <v>796</v>
      </c>
      <c r="G147" s="49" t="s">
        <v>114</v>
      </c>
      <c r="H147" s="50">
        <v>1</v>
      </c>
      <c r="I147" s="49">
        <v>92401000000</v>
      </c>
      <c r="J147" s="49" t="s">
        <v>441</v>
      </c>
      <c r="K147" s="55">
        <f>3883157*0.8</f>
        <v>3106525.6</v>
      </c>
      <c r="L147" s="52" t="s">
        <v>127</v>
      </c>
      <c r="M147" s="52" t="s">
        <v>116</v>
      </c>
      <c r="N147" s="49" t="s">
        <v>117</v>
      </c>
      <c r="O147" s="49" t="s">
        <v>118</v>
      </c>
    </row>
    <row r="148" spans="1:15" ht="24">
      <c r="A148" s="49">
        <v>8</v>
      </c>
      <c r="B148" s="49" t="s">
        <v>111</v>
      </c>
      <c r="C148" s="49" t="s">
        <v>111</v>
      </c>
      <c r="D148" s="49" t="s">
        <v>124</v>
      </c>
      <c r="E148" s="49" t="s">
        <v>113</v>
      </c>
      <c r="F148" s="49">
        <v>796</v>
      </c>
      <c r="G148" s="49" t="s">
        <v>114</v>
      </c>
      <c r="H148" s="50">
        <v>1</v>
      </c>
      <c r="I148" s="49">
        <v>92401000000</v>
      </c>
      <c r="J148" s="49" t="s">
        <v>441</v>
      </c>
      <c r="K148" s="55">
        <f>734259.43*0.8</f>
        <v>587407.5440000001</v>
      </c>
      <c r="L148" s="52" t="s">
        <v>127</v>
      </c>
      <c r="M148" s="52" t="s">
        <v>116</v>
      </c>
      <c r="N148" s="49" t="s">
        <v>117</v>
      </c>
      <c r="O148" s="49" t="s">
        <v>118</v>
      </c>
    </row>
    <row r="149" spans="1:15" ht="24">
      <c r="A149" s="49">
        <v>9</v>
      </c>
      <c r="B149" s="96" t="s">
        <v>172</v>
      </c>
      <c r="C149" s="76" t="s">
        <v>173</v>
      </c>
      <c r="D149" s="75" t="s">
        <v>174</v>
      </c>
      <c r="E149" s="76" t="s">
        <v>113</v>
      </c>
      <c r="F149" s="76">
        <v>796</v>
      </c>
      <c r="G149" s="49" t="s">
        <v>114</v>
      </c>
      <c r="H149" s="75">
        <v>143</v>
      </c>
      <c r="I149" s="49">
        <v>92401000000</v>
      </c>
      <c r="J149" s="49" t="s">
        <v>441</v>
      </c>
      <c r="K149" s="79">
        <v>180000</v>
      </c>
      <c r="L149" s="52" t="s">
        <v>122</v>
      </c>
      <c r="M149" s="74" t="s">
        <v>100</v>
      </c>
      <c r="N149" s="66" t="s">
        <v>78</v>
      </c>
      <c r="O149" s="64" t="s">
        <v>45</v>
      </c>
    </row>
    <row r="150" spans="1:15" ht="21.75" customHeight="1">
      <c r="A150" s="49">
        <v>10</v>
      </c>
      <c r="B150" s="49" t="s">
        <v>184</v>
      </c>
      <c r="C150" s="49" t="s">
        <v>192</v>
      </c>
      <c r="D150" s="49" t="s">
        <v>195</v>
      </c>
      <c r="E150" s="49" t="s">
        <v>187</v>
      </c>
      <c r="F150" s="49">
        <v>168</v>
      </c>
      <c r="G150" s="49" t="s">
        <v>191</v>
      </c>
      <c r="H150" s="49">
        <v>3000</v>
      </c>
      <c r="I150" s="49">
        <v>92401000000</v>
      </c>
      <c r="J150" s="49" t="s">
        <v>441</v>
      </c>
      <c r="K150" s="55">
        <v>390614.4</v>
      </c>
      <c r="L150" s="52" t="s">
        <v>122</v>
      </c>
      <c r="M150" s="74" t="s">
        <v>100</v>
      </c>
      <c r="N150" s="66" t="s">
        <v>78</v>
      </c>
      <c r="O150" s="49" t="s">
        <v>45</v>
      </c>
    </row>
    <row r="151" spans="1:15" ht="24">
      <c r="A151" s="49">
        <v>11</v>
      </c>
      <c r="B151" s="49" t="s">
        <v>184</v>
      </c>
      <c r="C151" s="49" t="s">
        <v>192</v>
      </c>
      <c r="D151" s="49" t="s">
        <v>196</v>
      </c>
      <c r="E151" s="49" t="s">
        <v>187</v>
      </c>
      <c r="F151" s="49">
        <v>168</v>
      </c>
      <c r="G151" s="49" t="s">
        <v>188</v>
      </c>
      <c r="H151" s="49">
        <v>5</v>
      </c>
      <c r="I151" s="49">
        <v>92401000000</v>
      </c>
      <c r="J151" s="49" t="s">
        <v>441</v>
      </c>
      <c r="K151" s="55">
        <v>1245000</v>
      </c>
      <c r="L151" s="52" t="s">
        <v>122</v>
      </c>
      <c r="M151" s="74" t="s">
        <v>100</v>
      </c>
      <c r="N151" s="49" t="s">
        <v>117</v>
      </c>
      <c r="O151" s="49" t="s">
        <v>45</v>
      </c>
    </row>
    <row r="152" spans="1:15" ht="36">
      <c r="A152" s="49">
        <v>12</v>
      </c>
      <c r="B152" s="64" t="s">
        <v>205</v>
      </c>
      <c r="C152" s="64">
        <v>7200000</v>
      </c>
      <c r="D152" s="64" t="s">
        <v>206</v>
      </c>
      <c r="E152" s="64" t="s">
        <v>106</v>
      </c>
      <c r="F152" s="64">
        <v>796</v>
      </c>
      <c r="G152" s="64" t="s">
        <v>42</v>
      </c>
      <c r="H152" s="64">
        <v>1</v>
      </c>
      <c r="I152" s="49">
        <v>92401000000</v>
      </c>
      <c r="J152" s="49" t="s">
        <v>441</v>
      </c>
      <c r="K152" s="78">
        <v>170000</v>
      </c>
      <c r="L152" s="97" t="s">
        <v>395</v>
      </c>
      <c r="M152" s="65" t="s">
        <v>208</v>
      </c>
      <c r="N152" s="49" t="s">
        <v>78</v>
      </c>
      <c r="O152" s="64" t="s">
        <v>45</v>
      </c>
    </row>
    <row r="153" spans="1:15" ht="36">
      <c r="A153" s="49">
        <v>13</v>
      </c>
      <c r="B153" s="49" t="s">
        <v>203</v>
      </c>
      <c r="C153" s="49" t="s">
        <v>215</v>
      </c>
      <c r="D153" s="49" t="s">
        <v>216</v>
      </c>
      <c r="E153" s="49" t="s">
        <v>113</v>
      </c>
      <c r="F153" s="49">
        <v>796</v>
      </c>
      <c r="G153" s="49" t="s">
        <v>114</v>
      </c>
      <c r="H153" s="49">
        <v>1</v>
      </c>
      <c r="I153" s="49">
        <v>92401000000</v>
      </c>
      <c r="J153" s="49" t="s">
        <v>441</v>
      </c>
      <c r="K153" s="55" t="s">
        <v>217</v>
      </c>
      <c r="L153" s="74" t="s">
        <v>446</v>
      </c>
      <c r="M153" s="74" t="s">
        <v>100</v>
      </c>
      <c r="N153" s="49" t="s">
        <v>117</v>
      </c>
      <c r="O153" s="49" t="s">
        <v>45</v>
      </c>
    </row>
    <row r="154" spans="1:15" ht="24">
      <c r="A154" s="49">
        <v>14</v>
      </c>
      <c r="B154" s="49" t="s">
        <v>236</v>
      </c>
      <c r="C154" s="49" t="s">
        <v>237</v>
      </c>
      <c r="D154" s="49" t="s">
        <v>355</v>
      </c>
      <c r="E154" s="49" t="s">
        <v>229</v>
      </c>
      <c r="F154" s="49">
        <v>6</v>
      </c>
      <c r="G154" s="49" t="s">
        <v>242</v>
      </c>
      <c r="H154" s="91">
        <v>2234</v>
      </c>
      <c r="I154" s="49">
        <v>92401000000</v>
      </c>
      <c r="J154" s="49" t="s">
        <v>441</v>
      </c>
      <c r="K154" s="55">
        <f>'[1]изм'!$F$77*1.2</f>
        <v>10219993.519952543</v>
      </c>
      <c r="L154" s="52" t="s">
        <v>122</v>
      </c>
      <c r="M154" s="52" t="s">
        <v>94</v>
      </c>
      <c r="N154" s="49" t="s">
        <v>95</v>
      </c>
      <c r="O154" s="49" t="s">
        <v>96</v>
      </c>
    </row>
    <row r="155" spans="1:15" ht="60">
      <c r="A155" s="49">
        <v>15</v>
      </c>
      <c r="B155" s="49" t="s">
        <v>356</v>
      </c>
      <c r="C155" s="49" t="s">
        <v>357</v>
      </c>
      <c r="D155" s="49" t="s">
        <v>358</v>
      </c>
      <c r="E155" s="49" t="s">
        <v>229</v>
      </c>
      <c r="F155" s="49">
        <v>796</v>
      </c>
      <c r="G155" s="49" t="s">
        <v>275</v>
      </c>
      <c r="H155" s="58" t="s">
        <v>359</v>
      </c>
      <c r="I155" s="49">
        <v>92401000000</v>
      </c>
      <c r="J155" s="49" t="s">
        <v>441</v>
      </c>
      <c r="K155" s="55">
        <f>'[1]изм'!$F$298*1.2</f>
        <v>1891347.4576271186</v>
      </c>
      <c r="L155" s="52" t="s">
        <v>122</v>
      </c>
      <c r="M155" s="52" t="s">
        <v>94</v>
      </c>
      <c r="N155" s="49" t="s">
        <v>78</v>
      </c>
      <c r="O155" s="49" t="s">
        <v>45</v>
      </c>
    </row>
    <row r="156" spans="1:15" ht="21.75" customHeight="1">
      <c r="A156" s="49">
        <v>16</v>
      </c>
      <c r="B156" s="49" t="s">
        <v>360</v>
      </c>
      <c r="C156" s="49" t="s">
        <v>361</v>
      </c>
      <c r="D156" s="49" t="s">
        <v>362</v>
      </c>
      <c r="E156" s="49" t="s">
        <v>229</v>
      </c>
      <c r="F156" s="49">
        <v>839</v>
      </c>
      <c r="G156" s="49" t="s">
        <v>275</v>
      </c>
      <c r="H156" s="58" t="s">
        <v>363</v>
      </c>
      <c r="I156" s="49">
        <v>92401000000</v>
      </c>
      <c r="J156" s="49" t="s">
        <v>441</v>
      </c>
      <c r="K156" s="55">
        <f>'[1]изм'!$F$280*1.2</f>
        <v>2193864</v>
      </c>
      <c r="L156" s="52" t="s">
        <v>122</v>
      </c>
      <c r="M156" s="52" t="s">
        <v>94</v>
      </c>
      <c r="N156" s="49" t="s">
        <v>78</v>
      </c>
      <c r="O156" s="49" t="s">
        <v>45</v>
      </c>
    </row>
    <row r="157" spans="1:15" ht="24">
      <c r="A157" s="49">
        <v>17</v>
      </c>
      <c r="B157" s="49" t="s">
        <v>364</v>
      </c>
      <c r="C157" s="49" t="s">
        <v>365</v>
      </c>
      <c r="D157" s="49" t="s">
        <v>366</v>
      </c>
      <c r="E157" s="49" t="s">
        <v>229</v>
      </c>
      <c r="F157" s="49">
        <v>168</v>
      </c>
      <c r="G157" s="49" t="s">
        <v>188</v>
      </c>
      <c r="H157" s="49">
        <v>800</v>
      </c>
      <c r="I157" s="49">
        <v>92401000000</v>
      </c>
      <c r="J157" s="49" t="s">
        <v>441</v>
      </c>
      <c r="K157" s="55">
        <f>'[1]изм'!$F$161*1.2</f>
        <v>2688000</v>
      </c>
      <c r="L157" s="52" t="s">
        <v>122</v>
      </c>
      <c r="M157" s="52" t="s">
        <v>94</v>
      </c>
      <c r="N157" s="49" t="s">
        <v>117</v>
      </c>
      <c r="O157" s="49" t="s">
        <v>45</v>
      </c>
    </row>
    <row r="158" spans="1:15" ht="24">
      <c r="A158" s="49">
        <v>18</v>
      </c>
      <c r="B158" s="49" t="s">
        <v>364</v>
      </c>
      <c r="C158" s="49" t="s">
        <v>365</v>
      </c>
      <c r="D158" s="49" t="s">
        <v>367</v>
      </c>
      <c r="E158" s="49" t="s">
        <v>229</v>
      </c>
      <c r="F158" s="49">
        <v>168</v>
      </c>
      <c r="G158" s="49" t="s">
        <v>188</v>
      </c>
      <c r="H158" s="49">
        <v>1.8</v>
      </c>
      <c r="I158" s="49">
        <v>92401000000</v>
      </c>
      <c r="J158" s="49" t="s">
        <v>441</v>
      </c>
      <c r="K158" s="55">
        <f>'[1]изм'!$F$269*1.2</f>
        <v>261120</v>
      </c>
      <c r="L158" s="52" t="s">
        <v>122</v>
      </c>
      <c r="M158" s="52" t="s">
        <v>94</v>
      </c>
      <c r="N158" s="49" t="s">
        <v>78</v>
      </c>
      <c r="O158" s="49" t="s">
        <v>45</v>
      </c>
    </row>
    <row r="159" spans="1:15" ht="24">
      <c r="A159" s="49">
        <v>19</v>
      </c>
      <c r="B159" s="49" t="s">
        <v>368</v>
      </c>
      <c r="C159" s="49" t="s">
        <v>369</v>
      </c>
      <c r="D159" s="94" t="s">
        <v>370</v>
      </c>
      <c r="E159" s="49" t="s">
        <v>229</v>
      </c>
      <c r="F159" s="49">
        <v>796</v>
      </c>
      <c r="G159" s="49" t="s">
        <v>114</v>
      </c>
      <c r="H159" s="51">
        <f>'[1]изм'!$F$162+'[1]изм'!$F$164</f>
        <v>110</v>
      </c>
      <c r="I159" s="49">
        <v>92401000000</v>
      </c>
      <c r="J159" s="49" t="s">
        <v>441</v>
      </c>
      <c r="K159" s="55">
        <f>('[1]изм'!$F$163+'[1]изм'!$F$165)*1.2</f>
        <v>450000</v>
      </c>
      <c r="L159" s="52" t="s">
        <v>122</v>
      </c>
      <c r="M159" s="52" t="s">
        <v>94</v>
      </c>
      <c r="N159" s="49" t="s">
        <v>78</v>
      </c>
      <c r="O159" s="49" t="s">
        <v>45</v>
      </c>
    </row>
    <row r="160" spans="1:15" ht="24">
      <c r="A160" s="49">
        <v>20</v>
      </c>
      <c r="B160" s="49" t="s">
        <v>356</v>
      </c>
      <c r="C160" s="49" t="s">
        <v>357</v>
      </c>
      <c r="D160" s="49" t="s">
        <v>371</v>
      </c>
      <c r="E160" s="49" t="s">
        <v>229</v>
      </c>
      <c r="F160" s="49">
        <v>839</v>
      </c>
      <c r="G160" s="49" t="s">
        <v>275</v>
      </c>
      <c r="H160" s="58" t="s">
        <v>325</v>
      </c>
      <c r="I160" s="49">
        <v>92401000000</v>
      </c>
      <c r="J160" s="49" t="s">
        <v>441</v>
      </c>
      <c r="K160" s="55">
        <f>'[1]изм'!$F$286*1.2</f>
        <v>2331732.9738305085</v>
      </c>
      <c r="L160" s="52" t="s">
        <v>122</v>
      </c>
      <c r="M160" s="52" t="s">
        <v>94</v>
      </c>
      <c r="N160" s="49" t="s">
        <v>117</v>
      </c>
      <c r="O160" s="49" t="s">
        <v>45</v>
      </c>
    </row>
    <row r="161" spans="1:15" ht="24">
      <c r="A161" s="49">
        <v>21</v>
      </c>
      <c r="B161" s="49" t="s">
        <v>372</v>
      </c>
      <c r="C161" s="49" t="s">
        <v>373</v>
      </c>
      <c r="D161" s="49" t="s">
        <v>374</v>
      </c>
      <c r="E161" s="49" t="s">
        <v>229</v>
      </c>
      <c r="F161" s="49">
        <v>168</v>
      </c>
      <c r="G161" s="49" t="s">
        <v>188</v>
      </c>
      <c r="H161" s="58" t="s">
        <v>375</v>
      </c>
      <c r="I161" s="49">
        <v>92401000000</v>
      </c>
      <c r="J161" s="49" t="s">
        <v>441</v>
      </c>
      <c r="K161" s="55">
        <f>'[1]изм'!$F$250*1.2</f>
        <v>281400</v>
      </c>
      <c r="L161" s="52" t="s">
        <v>122</v>
      </c>
      <c r="M161" s="52" t="s">
        <v>94</v>
      </c>
      <c r="N161" s="49" t="s">
        <v>78</v>
      </c>
      <c r="O161" s="49" t="s">
        <v>45</v>
      </c>
    </row>
    <row r="162" spans="1:15" ht="36">
      <c r="A162" s="49">
        <v>22</v>
      </c>
      <c r="B162" s="49" t="s">
        <v>356</v>
      </c>
      <c r="C162" s="49" t="s">
        <v>357</v>
      </c>
      <c r="D162" s="49" t="s">
        <v>376</v>
      </c>
      <c r="E162" s="49" t="s">
        <v>229</v>
      </c>
      <c r="F162" s="49">
        <v>839</v>
      </c>
      <c r="G162" s="49" t="s">
        <v>275</v>
      </c>
      <c r="H162" s="58" t="s">
        <v>262</v>
      </c>
      <c r="I162" s="49">
        <v>92401000000</v>
      </c>
      <c r="J162" s="49" t="s">
        <v>441</v>
      </c>
      <c r="K162" s="55">
        <f>350000*1.2</f>
        <v>420000</v>
      </c>
      <c r="L162" s="52" t="s">
        <v>122</v>
      </c>
      <c r="M162" s="52" t="s">
        <v>94</v>
      </c>
      <c r="N162" s="49" t="s">
        <v>78</v>
      </c>
      <c r="O162" s="49" t="s">
        <v>45</v>
      </c>
    </row>
    <row r="163" spans="1:15" ht="24">
      <c r="A163" s="49">
        <v>23</v>
      </c>
      <c r="B163" s="52" t="s">
        <v>377</v>
      </c>
      <c r="C163" s="49" t="s">
        <v>378</v>
      </c>
      <c r="D163" s="49" t="s">
        <v>379</v>
      </c>
      <c r="E163" s="49" t="s">
        <v>229</v>
      </c>
      <c r="F163" s="49">
        <v>796</v>
      </c>
      <c r="G163" s="49" t="s">
        <v>114</v>
      </c>
      <c r="H163" s="49">
        <v>26</v>
      </c>
      <c r="I163" s="49">
        <v>92401000000</v>
      </c>
      <c r="J163" s="49" t="s">
        <v>441</v>
      </c>
      <c r="K163" s="55">
        <f>1331198.14*1.18</f>
        <v>1570813.8051999998</v>
      </c>
      <c r="L163" s="52" t="s">
        <v>122</v>
      </c>
      <c r="M163" s="52" t="s">
        <v>94</v>
      </c>
      <c r="N163" s="49" t="s">
        <v>78</v>
      </c>
      <c r="O163" s="49" t="s">
        <v>45</v>
      </c>
    </row>
    <row r="164" spans="1:15" ht="48">
      <c r="A164" s="49">
        <v>24</v>
      </c>
      <c r="B164" s="49" t="s">
        <v>272</v>
      </c>
      <c r="C164" s="49" t="s">
        <v>353</v>
      </c>
      <c r="D164" s="49" t="s">
        <v>380</v>
      </c>
      <c r="E164" s="49" t="s">
        <v>229</v>
      </c>
      <c r="F164" s="49">
        <v>839</v>
      </c>
      <c r="G164" s="49" t="s">
        <v>275</v>
      </c>
      <c r="H164" s="58" t="s">
        <v>327</v>
      </c>
      <c r="I164" s="49">
        <v>92401000000</v>
      </c>
      <c r="J164" s="49" t="s">
        <v>441</v>
      </c>
      <c r="K164" s="55">
        <f>('[1]изм'!$F$314+'[1]изм'!$F$315)*1.2</f>
        <v>708381.312</v>
      </c>
      <c r="L164" s="52" t="s">
        <v>122</v>
      </c>
      <c r="M164" s="52" t="s">
        <v>94</v>
      </c>
      <c r="N164" s="49" t="s">
        <v>78</v>
      </c>
      <c r="O164" s="49" t="s">
        <v>45</v>
      </c>
    </row>
    <row r="165" spans="1:15" ht="48">
      <c r="A165" s="49">
        <v>25</v>
      </c>
      <c r="B165" s="49" t="s">
        <v>265</v>
      </c>
      <c r="C165" s="49" t="s">
        <v>266</v>
      </c>
      <c r="D165" s="49" t="s">
        <v>381</v>
      </c>
      <c r="E165" s="49" t="s">
        <v>229</v>
      </c>
      <c r="F165" s="49">
        <v>839</v>
      </c>
      <c r="G165" s="49" t="s">
        <v>382</v>
      </c>
      <c r="H165" s="49">
        <v>3</v>
      </c>
      <c r="I165" s="49">
        <v>92401000000</v>
      </c>
      <c r="J165" s="49" t="s">
        <v>441</v>
      </c>
      <c r="K165" s="55">
        <f>('[1]изм'!$F$297+'[1]изм'!$E$324)*1.2</f>
        <v>1800000.874576271</v>
      </c>
      <c r="L165" s="52" t="s">
        <v>122</v>
      </c>
      <c r="M165" s="52" t="s">
        <v>94</v>
      </c>
      <c r="N165" s="49" t="s">
        <v>78</v>
      </c>
      <c r="O165" s="49" t="s">
        <v>45</v>
      </c>
    </row>
    <row r="166" spans="1:15" ht="36" customHeight="1">
      <c r="A166" s="49">
        <v>26</v>
      </c>
      <c r="B166" s="52" t="s">
        <v>305</v>
      </c>
      <c r="C166" s="49" t="s">
        <v>306</v>
      </c>
      <c r="D166" s="49" t="s">
        <v>383</v>
      </c>
      <c r="E166" s="49" t="s">
        <v>229</v>
      </c>
      <c r="F166" s="49">
        <v>796</v>
      </c>
      <c r="G166" s="49" t="s">
        <v>114</v>
      </c>
      <c r="H166" s="56">
        <v>160</v>
      </c>
      <c r="I166" s="49">
        <v>92401000000</v>
      </c>
      <c r="J166" s="49" t="s">
        <v>441</v>
      </c>
      <c r="K166" s="55">
        <f>800000*1.2</f>
        <v>960000</v>
      </c>
      <c r="L166" s="52" t="s">
        <v>127</v>
      </c>
      <c r="M166" s="52" t="s">
        <v>94</v>
      </c>
      <c r="N166" s="49" t="s">
        <v>78</v>
      </c>
      <c r="O166" s="49" t="s">
        <v>45</v>
      </c>
    </row>
    <row r="167" spans="1:15" ht="24">
      <c r="A167" s="49">
        <v>27</v>
      </c>
      <c r="B167" s="49" t="s">
        <v>251</v>
      </c>
      <c r="C167" s="49" t="s">
        <v>252</v>
      </c>
      <c r="D167" s="49" t="s">
        <v>384</v>
      </c>
      <c r="E167" s="49" t="s">
        <v>229</v>
      </c>
      <c r="F167" s="49">
        <v>168</v>
      </c>
      <c r="G167" s="49" t="s">
        <v>188</v>
      </c>
      <c r="H167" s="58" t="s">
        <v>385</v>
      </c>
      <c r="I167" s="49">
        <v>92401000000</v>
      </c>
      <c r="J167" s="49" t="s">
        <v>441</v>
      </c>
      <c r="K167" s="55">
        <f>442000*1.2</f>
        <v>530400</v>
      </c>
      <c r="L167" s="52" t="s">
        <v>127</v>
      </c>
      <c r="M167" s="52" t="s">
        <v>94</v>
      </c>
      <c r="N167" s="49" t="s">
        <v>78</v>
      </c>
      <c r="O167" s="49" t="s">
        <v>45</v>
      </c>
    </row>
    <row r="168" spans="1:15" ht="68.25" customHeight="1">
      <c r="A168" s="49">
        <v>28</v>
      </c>
      <c r="B168" s="49" t="s">
        <v>386</v>
      </c>
      <c r="C168" s="49" t="s">
        <v>386</v>
      </c>
      <c r="D168" s="49" t="s">
        <v>387</v>
      </c>
      <c r="E168" s="49" t="s">
        <v>226</v>
      </c>
      <c r="F168" s="49">
        <v>796</v>
      </c>
      <c r="G168" s="49" t="s">
        <v>114</v>
      </c>
      <c r="H168" s="58" t="s">
        <v>231</v>
      </c>
      <c r="I168" s="49">
        <v>92401000000</v>
      </c>
      <c r="J168" s="49" t="s">
        <v>441</v>
      </c>
      <c r="K168" s="55">
        <f>'[1]изм'!$E$341*1.2</f>
        <v>4457127</v>
      </c>
      <c r="L168" s="52" t="s">
        <v>127</v>
      </c>
      <c r="M168" s="52" t="s">
        <v>94</v>
      </c>
      <c r="N168" s="49" t="s">
        <v>117</v>
      </c>
      <c r="O168" s="49" t="s">
        <v>45</v>
      </c>
    </row>
    <row r="169" spans="1:15" ht="36">
      <c r="A169" s="49">
        <v>29</v>
      </c>
      <c r="B169" s="52" t="s">
        <v>317</v>
      </c>
      <c r="C169" s="49" t="s">
        <v>318</v>
      </c>
      <c r="D169" s="49" t="s">
        <v>349</v>
      </c>
      <c r="E169" s="49" t="s">
        <v>226</v>
      </c>
      <c r="F169" s="50">
        <v>55</v>
      </c>
      <c r="G169" s="49" t="s">
        <v>291</v>
      </c>
      <c r="H169" s="58" t="s">
        <v>388</v>
      </c>
      <c r="I169" s="49">
        <v>92401000000</v>
      </c>
      <c r="J169" s="49" t="s">
        <v>441</v>
      </c>
      <c r="K169" s="55">
        <v>18738996.731999997</v>
      </c>
      <c r="L169" s="52" t="s">
        <v>127</v>
      </c>
      <c r="M169" s="52" t="s">
        <v>94</v>
      </c>
      <c r="N169" s="49" t="s">
        <v>117</v>
      </c>
      <c r="O169" s="49" t="s">
        <v>45</v>
      </c>
    </row>
    <row r="170" spans="1:15" ht="21.75" customHeight="1">
      <c r="A170" s="49">
        <v>30</v>
      </c>
      <c r="B170" s="52" t="s">
        <v>389</v>
      </c>
      <c r="C170" s="49" t="s">
        <v>390</v>
      </c>
      <c r="D170" s="49" t="s">
        <v>391</v>
      </c>
      <c r="E170" s="49" t="s">
        <v>226</v>
      </c>
      <c r="F170" s="50">
        <v>796</v>
      </c>
      <c r="G170" s="49" t="s">
        <v>42</v>
      </c>
      <c r="H170" s="58">
        <v>1</v>
      </c>
      <c r="I170" s="49">
        <v>92401000000</v>
      </c>
      <c r="J170" s="49" t="s">
        <v>441</v>
      </c>
      <c r="K170" s="55">
        <f>350000*1.2</f>
        <v>420000</v>
      </c>
      <c r="L170" s="52" t="s">
        <v>127</v>
      </c>
      <c r="M170" s="52" t="s">
        <v>94</v>
      </c>
      <c r="N170" s="49" t="s">
        <v>117</v>
      </c>
      <c r="O170" s="49" t="s">
        <v>45</v>
      </c>
    </row>
    <row r="171" spans="1:15" ht="24">
      <c r="A171" s="49">
        <v>31</v>
      </c>
      <c r="B171" s="52" t="s">
        <v>328</v>
      </c>
      <c r="C171" s="49" t="s">
        <v>329</v>
      </c>
      <c r="D171" s="49" t="s">
        <v>392</v>
      </c>
      <c r="E171" s="49" t="s">
        <v>226</v>
      </c>
      <c r="F171" s="50">
        <v>796</v>
      </c>
      <c r="G171" s="49" t="s">
        <v>42</v>
      </c>
      <c r="H171" s="58" t="s">
        <v>393</v>
      </c>
      <c r="I171" s="49">
        <v>92401000000</v>
      </c>
      <c r="J171" s="49" t="s">
        <v>441</v>
      </c>
      <c r="K171" s="55">
        <f>3000000*1.2</f>
        <v>3600000</v>
      </c>
      <c r="L171" s="52" t="s">
        <v>127</v>
      </c>
      <c r="M171" s="52" t="s">
        <v>94</v>
      </c>
      <c r="N171" s="49" t="s">
        <v>117</v>
      </c>
      <c r="O171" s="49" t="s">
        <v>45</v>
      </c>
    </row>
    <row r="172" spans="1:15" ht="36">
      <c r="A172" s="49">
        <v>32</v>
      </c>
      <c r="B172" s="52" t="s">
        <v>328</v>
      </c>
      <c r="C172" s="49" t="s">
        <v>329</v>
      </c>
      <c r="D172" s="49" t="s">
        <v>394</v>
      </c>
      <c r="E172" s="49" t="s">
        <v>226</v>
      </c>
      <c r="F172" s="49">
        <v>796</v>
      </c>
      <c r="G172" s="49" t="s">
        <v>114</v>
      </c>
      <c r="H172" s="58" t="s">
        <v>352</v>
      </c>
      <c r="I172" s="49">
        <v>92401000000</v>
      </c>
      <c r="J172" s="49" t="s">
        <v>441</v>
      </c>
      <c r="K172" s="55">
        <f>11111790*1.2</f>
        <v>13334148</v>
      </c>
      <c r="L172" s="52" t="s">
        <v>395</v>
      </c>
      <c r="M172" s="52" t="s">
        <v>94</v>
      </c>
      <c r="N172" s="49" t="s">
        <v>117</v>
      </c>
      <c r="O172" s="49" t="s">
        <v>45</v>
      </c>
    </row>
    <row r="173" spans="1:15" ht="36">
      <c r="A173" s="49">
        <v>33</v>
      </c>
      <c r="B173" s="49" t="s">
        <v>203</v>
      </c>
      <c r="C173" s="49" t="s">
        <v>396</v>
      </c>
      <c r="D173" s="49" t="s">
        <v>397</v>
      </c>
      <c r="E173" s="49" t="s">
        <v>226</v>
      </c>
      <c r="F173" s="49">
        <v>796</v>
      </c>
      <c r="G173" s="49" t="s">
        <v>114</v>
      </c>
      <c r="H173" s="49">
        <v>19</v>
      </c>
      <c r="I173" s="49">
        <v>92401000000</v>
      </c>
      <c r="J173" s="49" t="s">
        <v>441</v>
      </c>
      <c r="K173" s="55">
        <f>1300000</f>
        <v>1300000</v>
      </c>
      <c r="L173" s="52" t="s">
        <v>395</v>
      </c>
      <c r="M173" s="52" t="s">
        <v>94</v>
      </c>
      <c r="N173" s="49" t="s">
        <v>117</v>
      </c>
      <c r="O173" s="49" t="s">
        <v>45</v>
      </c>
    </row>
    <row r="174" spans="1:15" ht="48">
      <c r="A174" s="49">
        <v>34</v>
      </c>
      <c r="B174" s="49" t="s">
        <v>258</v>
      </c>
      <c r="C174" s="49" t="s">
        <v>259</v>
      </c>
      <c r="D174" s="49" t="s">
        <v>398</v>
      </c>
      <c r="E174" s="49" t="s">
        <v>226</v>
      </c>
      <c r="F174" s="49">
        <v>796</v>
      </c>
      <c r="G174" s="49" t="s">
        <v>114</v>
      </c>
      <c r="H174" s="49">
        <v>21</v>
      </c>
      <c r="I174" s="49">
        <v>92401000000</v>
      </c>
      <c r="J174" s="49" t="s">
        <v>441</v>
      </c>
      <c r="K174" s="55">
        <f>1100000</f>
        <v>1100000</v>
      </c>
      <c r="L174" s="52" t="s">
        <v>395</v>
      </c>
      <c r="M174" s="52" t="s">
        <v>94</v>
      </c>
      <c r="N174" s="49" t="s">
        <v>117</v>
      </c>
      <c r="O174" s="49" t="s">
        <v>45</v>
      </c>
    </row>
    <row r="175" spans="1:15" ht="24" customHeight="1">
      <c r="A175" s="49">
        <v>35</v>
      </c>
      <c r="B175" s="52" t="s">
        <v>328</v>
      </c>
      <c r="C175" s="49" t="s">
        <v>329</v>
      </c>
      <c r="D175" s="49" t="s">
        <v>399</v>
      </c>
      <c r="E175" s="49" t="s">
        <v>226</v>
      </c>
      <c r="F175" s="49">
        <v>796</v>
      </c>
      <c r="G175" s="49" t="s">
        <v>114</v>
      </c>
      <c r="H175" s="58" t="s">
        <v>262</v>
      </c>
      <c r="I175" s="49">
        <v>92401000000</v>
      </c>
      <c r="J175" s="49" t="s">
        <v>441</v>
      </c>
      <c r="K175" s="55">
        <f>2200000</f>
        <v>2200000</v>
      </c>
      <c r="L175" s="52" t="s">
        <v>395</v>
      </c>
      <c r="M175" s="52" t="s">
        <v>94</v>
      </c>
      <c r="N175" s="49" t="s">
        <v>117</v>
      </c>
      <c r="O175" s="49" t="s">
        <v>45</v>
      </c>
    </row>
    <row r="176" spans="1:15" ht="36">
      <c r="A176" s="49">
        <v>36</v>
      </c>
      <c r="B176" s="52" t="s">
        <v>328</v>
      </c>
      <c r="C176" s="49" t="s">
        <v>329</v>
      </c>
      <c r="D176" s="49" t="s">
        <v>400</v>
      </c>
      <c r="E176" s="49" t="s">
        <v>226</v>
      </c>
      <c r="F176" s="49">
        <v>796</v>
      </c>
      <c r="G176" s="49" t="s">
        <v>114</v>
      </c>
      <c r="H176" s="58" t="s">
        <v>325</v>
      </c>
      <c r="I176" s="49">
        <v>92401000000</v>
      </c>
      <c r="J176" s="49" t="s">
        <v>441</v>
      </c>
      <c r="K176" s="55">
        <f>300000</f>
        <v>300000</v>
      </c>
      <c r="L176" s="52" t="s">
        <v>395</v>
      </c>
      <c r="M176" s="52" t="s">
        <v>94</v>
      </c>
      <c r="N176" s="49" t="s">
        <v>83</v>
      </c>
      <c r="O176" s="49" t="s">
        <v>45</v>
      </c>
    </row>
    <row r="177" spans="1:15" ht="24">
      <c r="A177" s="49">
        <v>37</v>
      </c>
      <c r="B177" s="49" t="s">
        <v>111</v>
      </c>
      <c r="C177" s="49" t="s">
        <v>111</v>
      </c>
      <c r="D177" s="49" t="s">
        <v>125</v>
      </c>
      <c r="E177" s="49" t="s">
        <v>113</v>
      </c>
      <c r="F177" s="49">
        <v>796</v>
      </c>
      <c r="G177" s="49" t="s">
        <v>114</v>
      </c>
      <c r="H177" s="50">
        <v>1</v>
      </c>
      <c r="I177" s="49">
        <v>92401000000</v>
      </c>
      <c r="J177" s="49" t="s">
        <v>441</v>
      </c>
      <c r="K177" s="55">
        <f>607662.97*0.8</f>
        <v>486130.376</v>
      </c>
      <c r="L177" s="52" t="s">
        <v>127</v>
      </c>
      <c r="M177" s="52" t="s">
        <v>116</v>
      </c>
      <c r="N177" s="49" t="s">
        <v>117</v>
      </c>
      <c r="O177" s="49" t="s">
        <v>118</v>
      </c>
    </row>
    <row r="178" spans="1:15" ht="24">
      <c r="A178" s="49">
        <v>38</v>
      </c>
      <c r="B178" s="49" t="s">
        <v>476</v>
      </c>
      <c r="C178" s="49" t="s">
        <v>476</v>
      </c>
      <c r="D178" s="49" t="s">
        <v>482</v>
      </c>
      <c r="E178" s="49" t="s">
        <v>113</v>
      </c>
      <c r="F178" s="49">
        <v>642</v>
      </c>
      <c r="G178" s="49" t="s">
        <v>474</v>
      </c>
      <c r="H178" s="50">
        <v>6</v>
      </c>
      <c r="I178" s="49">
        <v>92401000000</v>
      </c>
      <c r="J178" s="49" t="s">
        <v>441</v>
      </c>
      <c r="K178" s="55">
        <v>250000</v>
      </c>
      <c r="L178" s="52" t="s">
        <v>127</v>
      </c>
      <c r="M178" s="52" t="s">
        <v>447</v>
      </c>
      <c r="N178" s="49" t="s">
        <v>117</v>
      </c>
      <c r="O178" s="49" t="s">
        <v>96</v>
      </c>
    </row>
    <row r="179" spans="1:15" ht="24">
      <c r="A179" s="49">
        <v>39</v>
      </c>
      <c r="B179" s="49" t="s">
        <v>490</v>
      </c>
      <c r="C179" s="49" t="s">
        <v>491</v>
      </c>
      <c r="D179" s="49" t="s">
        <v>495</v>
      </c>
      <c r="E179" s="49" t="s">
        <v>493</v>
      </c>
      <c r="F179" s="49">
        <v>796</v>
      </c>
      <c r="G179" s="49" t="s">
        <v>42</v>
      </c>
      <c r="H179" s="50">
        <v>1</v>
      </c>
      <c r="I179" s="49">
        <v>92401000000</v>
      </c>
      <c r="J179" s="49" t="s">
        <v>441</v>
      </c>
      <c r="K179" s="55">
        <v>240000</v>
      </c>
      <c r="L179" s="52" t="s">
        <v>127</v>
      </c>
      <c r="M179" s="52" t="s">
        <v>127</v>
      </c>
      <c r="N179" s="49" t="s">
        <v>494</v>
      </c>
      <c r="O179" s="49" t="s">
        <v>96</v>
      </c>
    </row>
    <row r="180" spans="1:15" ht="24">
      <c r="A180" s="49">
        <v>40</v>
      </c>
      <c r="B180" s="49" t="s">
        <v>490</v>
      </c>
      <c r="C180" s="49" t="s">
        <v>491</v>
      </c>
      <c r="D180" s="49" t="s">
        <v>496</v>
      </c>
      <c r="E180" s="49" t="s">
        <v>493</v>
      </c>
      <c r="F180" s="49">
        <v>796</v>
      </c>
      <c r="G180" s="49" t="s">
        <v>42</v>
      </c>
      <c r="H180" s="50">
        <v>1</v>
      </c>
      <c r="I180" s="49">
        <v>92401000000</v>
      </c>
      <c r="J180" s="49" t="s">
        <v>441</v>
      </c>
      <c r="K180" s="55">
        <v>120000</v>
      </c>
      <c r="L180" s="52" t="s">
        <v>395</v>
      </c>
      <c r="M180" s="52" t="s">
        <v>395</v>
      </c>
      <c r="N180" s="49" t="s">
        <v>494</v>
      </c>
      <c r="O180" s="49" t="s">
        <v>96</v>
      </c>
    </row>
    <row r="181" spans="1:15" ht="24">
      <c r="A181" s="49">
        <v>41</v>
      </c>
      <c r="B181" s="49" t="s">
        <v>111</v>
      </c>
      <c r="C181" s="49" t="s">
        <v>111</v>
      </c>
      <c r="D181" s="49" t="s">
        <v>121</v>
      </c>
      <c r="E181" s="49" t="s">
        <v>113</v>
      </c>
      <c r="F181" s="49">
        <v>796</v>
      </c>
      <c r="G181" s="49" t="s">
        <v>114</v>
      </c>
      <c r="H181" s="49">
        <v>1</v>
      </c>
      <c r="I181" s="49">
        <v>92401000000</v>
      </c>
      <c r="J181" s="49" t="s">
        <v>441</v>
      </c>
      <c r="K181" s="55">
        <f>1172094.63*0.8</f>
        <v>937675.7039999999</v>
      </c>
      <c r="L181" s="52" t="s">
        <v>122</v>
      </c>
      <c r="M181" s="52" t="s">
        <v>116</v>
      </c>
      <c r="N181" s="49" t="s">
        <v>117</v>
      </c>
      <c r="O181" s="49" t="s">
        <v>118</v>
      </c>
    </row>
    <row r="182" spans="1:15" ht="72">
      <c r="A182" s="49">
        <v>42</v>
      </c>
      <c r="B182" s="49" t="s">
        <v>512</v>
      </c>
      <c r="C182" s="49" t="s">
        <v>512</v>
      </c>
      <c r="D182" s="49" t="s">
        <v>513</v>
      </c>
      <c r="E182" s="49" t="s">
        <v>226</v>
      </c>
      <c r="F182" s="49">
        <v>796</v>
      </c>
      <c r="G182" s="49" t="s">
        <v>114</v>
      </c>
      <c r="H182" s="49">
        <v>1</v>
      </c>
      <c r="I182" s="49">
        <v>92401000000</v>
      </c>
      <c r="J182" s="49" t="s">
        <v>441</v>
      </c>
      <c r="K182" s="55">
        <v>2330509.29</v>
      </c>
      <c r="L182" s="52" t="s">
        <v>127</v>
      </c>
      <c r="M182" s="52" t="s">
        <v>116</v>
      </c>
      <c r="N182" s="49" t="s">
        <v>117</v>
      </c>
      <c r="O182" s="49" t="s">
        <v>118</v>
      </c>
    </row>
    <row r="183" spans="1:15" ht="24">
      <c r="A183" s="49">
        <v>43</v>
      </c>
      <c r="B183" s="49" t="s">
        <v>111</v>
      </c>
      <c r="C183" s="49" t="s">
        <v>111</v>
      </c>
      <c r="D183" s="49" t="s">
        <v>119</v>
      </c>
      <c r="E183" s="49" t="s">
        <v>113</v>
      </c>
      <c r="F183" s="49">
        <v>796</v>
      </c>
      <c r="G183" s="49" t="s">
        <v>114</v>
      </c>
      <c r="H183" s="50">
        <v>1</v>
      </c>
      <c r="I183" s="49">
        <v>92401000000</v>
      </c>
      <c r="J183" s="49" t="s">
        <v>441</v>
      </c>
      <c r="K183" s="55">
        <f>3616845.7*0.8</f>
        <v>2893476.5600000005</v>
      </c>
      <c r="L183" s="52" t="s">
        <v>122</v>
      </c>
      <c r="M183" s="52" t="s">
        <v>116</v>
      </c>
      <c r="N183" s="49" t="s">
        <v>117</v>
      </c>
      <c r="O183" s="49" t="s">
        <v>118</v>
      </c>
    </row>
    <row r="184" spans="1:15" ht="24">
      <c r="A184" s="49">
        <v>44</v>
      </c>
      <c r="B184" s="49" t="s">
        <v>111</v>
      </c>
      <c r="C184" s="49" t="s">
        <v>111</v>
      </c>
      <c r="D184" s="49" t="s">
        <v>120</v>
      </c>
      <c r="E184" s="49" t="s">
        <v>113</v>
      </c>
      <c r="F184" s="49">
        <v>796</v>
      </c>
      <c r="G184" s="49" t="s">
        <v>114</v>
      </c>
      <c r="H184" s="50">
        <v>1</v>
      </c>
      <c r="I184" s="49">
        <v>92401000000</v>
      </c>
      <c r="J184" s="49" t="s">
        <v>441</v>
      </c>
      <c r="K184" s="55">
        <f>775573.66*0.8</f>
        <v>620458.9280000001</v>
      </c>
      <c r="L184" s="52" t="s">
        <v>122</v>
      </c>
      <c r="M184" s="52" t="s">
        <v>116</v>
      </c>
      <c r="N184" s="49" t="s">
        <v>117</v>
      </c>
      <c r="O184" s="49" t="s">
        <v>118</v>
      </c>
    </row>
    <row r="185" spans="1:15" ht="30" customHeight="1">
      <c r="A185" s="109" t="s">
        <v>29</v>
      </c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1:15" ht="33" customHeight="1">
      <c r="A186" s="49">
        <v>1</v>
      </c>
      <c r="B186" s="49" t="s">
        <v>417</v>
      </c>
      <c r="C186" s="52" t="s">
        <v>306</v>
      </c>
      <c r="D186" s="49" t="s">
        <v>84</v>
      </c>
      <c r="E186" s="49" t="s">
        <v>82</v>
      </c>
      <c r="F186" s="49">
        <v>796</v>
      </c>
      <c r="G186" s="56" t="s">
        <v>42</v>
      </c>
      <c r="H186" s="49">
        <v>570</v>
      </c>
      <c r="I186" s="49">
        <v>92401000000</v>
      </c>
      <c r="J186" s="49" t="s">
        <v>441</v>
      </c>
      <c r="K186" s="55">
        <v>350000</v>
      </c>
      <c r="L186" s="52" t="s">
        <v>401</v>
      </c>
      <c r="M186" s="52" t="s">
        <v>94</v>
      </c>
      <c r="N186" s="49" t="s">
        <v>78</v>
      </c>
      <c r="O186" s="49" t="s">
        <v>45</v>
      </c>
    </row>
    <row r="187" spans="1:15" ht="33" customHeight="1">
      <c r="A187" s="49">
        <v>2</v>
      </c>
      <c r="B187" s="52" t="s">
        <v>79</v>
      </c>
      <c r="C187" s="49" t="s">
        <v>80</v>
      </c>
      <c r="D187" s="49" t="s">
        <v>81</v>
      </c>
      <c r="E187" s="49" t="s">
        <v>82</v>
      </c>
      <c r="F187" s="49">
        <v>796</v>
      </c>
      <c r="G187" s="49" t="s">
        <v>42</v>
      </c>
      <c r="H187" s="49">
        <v>56</v>
      </c>
      <c r="I187" s="49">
        <v>92401000000</v>
      </c>
      <c r="J187" s="49" t="s">
        <v>441</v>
      </c>
      <c r="K187" s="55">
        <v>90000</v>
      </c>
      <c r="L187" s="52" t="s">
        <v>401</v>
      </c>
      <c r="M187" s="52" t="s">
        <v>94</v>
      </c>
      <c r="N187" s="49" t="s">
        <v>83</v>
      </c>
      <c r="O187" s="49" t="s">
        <v>45</v>
      </c>
    </row>
    <row r="188" spans="1:15" ht="33" customHeight="1">
      <c r="A188" s="49">
        <v>3</v>
      </c>
      <c r="B188" s="52" t="s">
        <v>89</v>
      </c>
      <c r="C188" s="49" t="s">
        <v>90</v>
      </c>
      <c r="D188" s="49" t="s">
        <v>91</v>
      </c>
      <c r="E188" s="49" t="s">
        <v>92</v>
      </c>
      <c r="F188" s="49">
        <v>796</v>
      </c>
      <c r="G188" s="49" t="s">
        <v>42</v>
      </c>
      <c r="H188" s="49">
        <v>1</v>
      </c>
      <c r="I188" s="49">
        <v>92401000000</v>
      </c>
      <c r="J188" s="49" t="s">
        <v>441</v>
      </c>
      <c r="K188" s="55">
        <v>600000</v>
      </c>
      <c r="L188" s="52" t="s">
        <v>93</v>
      </c>
      <c r="M188" s="52" t="s">
        <v>94</v>
      </c>
      <c r="N188" s="49" t="s">
        <v>95</v>
      </c>
      <c r="O188" s="49" t="s">
        <v>96</v>
      </c>
    </row>
    <row r="189" spans="1:15" ht="33" customHeight="1">
      <c r="A189" s="49">
        <v>4</v>
      </c>
      <c r="B189" s="56" t="s">
        <v>107</v>
      </c>
      <c r="C189" s="56">
        <v>4560230</v>
      </c>
      <c r="D189" s="56" t="s">
        <v>108</v>
      </c>
      <c r="E189" s="56" t="s">
        <v>106</v>
      </c>
      <c r="F189" s="56">
        <v>796</v>
      </c>
      <c r="G189" s="56" t="s">
        <v>42</v>
      </c>
      <c r="H189" s="56">
        <v>132</v>
      </c>
      <c r="I189" s="49">
        <v>92401000000</v>
      </c>
      <c r="J189" s="49" t="s">
        <v>441</v>
      </c>
      <c r="K189" s="77">
        <v>538250</v>
      </c>
      <c r="L189" s="52" t="s">
        <v>401</v>
      </c>
      <c r="M189" s="52" t="s">
        <v>94</v>
      </c>
      <c r="N189" s="49" t="s">
        <v>83</v>
      </c>
      <c r="O189" s="49" t="s">
        <v>45</v>
      </c>
    </row>
    <row r="190" spans="1:15" ht="36">
      <c r="A190" s="49">
        <v>5</v>
      </c>
      <c r="B190" s="56" t="s">
        <v>104</v>
      </c>
      <c r="C190" s="56">
        <v>3222451</v>
      </c>
      <c r="D190" s="56" t="s">
        <v>105</v>
      </c>
      <c r="E190" s="56" t="s">
        <v>106</v>
      </c>
      <c r="F190" s="56">
        <v>796</v>
      </c>
      <c r="G190" s="56" t="s">
        <v>42</v>
      </c>
      <c r="H190" s="56">
        <v>20</v>
      </c>
      <c r="I190" s="49">
        <v>92401000000</v>
      </c>
      <c r="J190" s="49" t="s">
        <v>441</v>
      </c>
      <c r="K190" s="77">
        <v>15000</v>
      </c>
      <c r="L190" s="52" t="s">
        <v>401</v>
      </c>
      <c r="M190" s="52" t="s">
        <v>94</v>
      </c>
      <c r="N190" s="49" t="s">
        <v>83</v>
      </c>
      <c r="O190" s="49" t="s">
        <v>45</v>
      </c>
    </row>
    <row r="191" spans="1:15" ht="24" customHeight="1">
      <c r="A191" s="49">
        <v>6</v>
      </c>
      <c r="B191" s="66" t="s">
        <v>175</v>
      </c>
      <c r="C191" s="66" t="s">
        <v>176</v>
      </c>
      <c r="D191" s="66" t="s">
        <v>177</v>
      </c>
      <c r="E191" s="66" t="s">
        <v>113</v>
      </c>
      <c r="F191" s="66">
        <v>796</v>
      </c>
      <c r="G191" s="56" t="s">
        <v>42</v>
      </c>
      <c r="H191" s="66">
        <v>75</v>
      </c>
      <c r="I191" s="49">
        <v>92401000000</v>
      </c>
      <c r="J191" s="49" t="s">
        <v>441</v>
      </c>
      <c r="K191" s="80">
        <v>55000</v>
      </c>
      <c r="L191" s="52" t="s">
        <v>93</v>
      </c>
      <c r="M191" s="52" t="s">
        <v>94</v>
      </c>
      <c r="N191" s="66" t="s">
        <v>78</v>
      </c>
      <c r="O191" s="64" t="s">
        <v>45</v>
      </c>
    </row>
    <row r="192" spans="1:15" ht="37.5" customHeight="1">
      <c r="A192" s="49">
        <v>7</v>
      </c>
      <c r="B192" s="97" t="s">
        <v>178</v>
      </c>
      <c r="C192" s="64" t="s">
        <v>179</v>
      </c>
      <c r="D192" s="64" t="s">
        <v>180</v>
      </c>
      <c r="E192" s="64" t="s">
        <v>113</v>
      </c>
      <c r="F192" s="64">
        <v>792</v>
      </c>
      <c r="G192" s="64" t="s">
        <v>181</v>
      </c>
      <c r="H192" s="64">
        <v>810</v>
      </c>
      <c r="I192" s="49">
        <v>92401000000</v>
      </c>
      <c r="J192" s="49" t="s">
        <v>441</v>
      </c>
      <c r="K192" s="81">
        <v>1400000</v>
      </c>
      <c r="L192" s="97" t="s">
        <v>447</v>
      </c>
      <c r="M192" s="52" t="s">
        <v>94</v>
      </c>
      <c r="N192" s="67" t="s">
        <v>117</v>
      </c>
      <c r="O192" s="64" t="s">
        <v>45</v>
      </c>
    </row>
    <row r="193" spans="1:15" ht="24">
      <c r="A193" s="49">
        <v>8</v>
      </c>
      <c r="B193" s="49" t="s">
        <v>184</v>
      </c>
      <c r="C193" s="49" t="s">
        <v>448</v>
      </c>
      <c r="D193" s="49" t="s">
        <v>197</v>
      </c>
      <c r="E193" s="49" t="s">
        <v>187</v>
      </c>
      <c r="F193" s="49">
        <v>166</v>
      </c>
      <c r="G193" s="49" t="s">
        <v>191</v>
      </c>
      <c r="H193" s="49"/>
      <c r="I193" s="49">
        <v>92401000000</v>
      </c>
      <c r="J193" s="49" t="s">
        <v>441</v>
      </c>
      <c r="K193" s="55">
        <v>70000</v>
      </c>
      <c r="L193" s="52" t="s">
        <v>401</v>
      </c>
      <c r="M193" s="52" t="s">
        <v>94</v>
      </c>
      <c r="N193" s="67" t="s">
        <v>117</v>
      </c>
      <c r="O193" s="64" t="s">
        <v>45</v>
      </c>
    </row>
    <row r="194" spans="1:15" ht="24">
      <c r="A194" s="49">
        <v>9</v>
      </c>
      <c r="B194" s="49" t="s">
        <v>184</v>
      </c>
      <c r="C194" s="49" t="s">
        <v>449</v>
      </c>
      <c r="D194" s="49" t="s">
        <v>198</v>
      </c>
      <c r="E194" s="49" t="s">
        <v>187</v>
      </c>
      <c r="F194" s="49">
        <v>796</v>
      </c>
      <c r="G194" s="49" t="s">
        <v>42</v>
      </c>
      <c r="H194" s="49">
        <v>500</v>
      </c>
      <c r="I194" s="49">
        <v>92401000000</v>
      </c>
      <c r="J194" s="49" t="s">
        <v>441</v>
      </c>
      <c r="K194" s="55">
        <v>100000</v>
      </c>
      <c r="L194" s="52" t="s">
        <v>401</v>
      </c>
      <c r="M194" s="52" t="s">
        <v>94</v>
      </c>
      <c r="N194" s="67" t="s">
        <v>117</v>
      </c>
      <c r="O194" s="64" t="s">
        <v>45</v>
      </c>
    </row>
    <row r="195" spans="1:15" ht="36">
      <c r="A195" s="49">
        <v>10</v>
      </c>
      <c r="B195" s="52" t="s">
        <v>443</v>
      </c>
      <c r="C195" s="49" t="s">
        <v>444</v>
      </c>
      <c r="D195" s="56" t="s">
        <v>207</v>
      </c>
      <c r="E195" s="56" t="s">
        <v>99</v>
      </c>
      <c r="F195" s="56">
        <v>796</v>
      </c>
      <c r="G195" s="56" t="s">
        <v>42</v>
      </c>
      <c r="H195" s="56">
        <v>1</v>
      </c>
      <c r="I195" s="49">
        <v>92401000000</v>
      </c>
      <c r="J195" s="49" t="s">
        <v>441</v>
      </c>
      <c r="K195" s="78">
        <v>1100000</v>
      </c>
      <c r="L195" s="65" t="s">
        <v>209</v>
      </c>
      <c r="M195" s="65" t="s">
        <v>100</v>
      </c>
      <c r="N195" s="49" t="s">
        <v>117</v>
      </c>
      <c r="O195" s="49" t="s">
        <v>118</v>
      </c>
    </row>
    <row r="196" spans="1:15" ht="36">
      <c r="A196" s="49">
        <v>11</v>
      </c>
      <c r="B196" s="52" t="s">
        <v>328</v>
      </c>
      <c r="C196" s="49" t="s">
        <v>329</v>
      </c>
      <c r="D196" s="49" t="s">
        <v>394</v>
      </c>
      <c r="E196" s="49" t="s">
        <v>226</v>
      </c>
      <c r="F196" s="49">
        <v>796</v>
      </c>
      <c r="G196" s="49" t="s">
        <v>114</v>
      </c>
      <c r="H196" s="58" t="s">
        <v>352</v>
      </c>
      <c r="I196" s="49">
        <v>92401000000</v>
      </c>
      <c r="J196" s="49" t="s">
        <v>441</v>
      </c>
      <c r="K196" s="55">
        <v>8434025.673</v>
      </c>
      <c r="L196" s="52" t="s">
        <v>401</v>
      </c>
      <c r="M196" s="52" t="s">
        <v>94</v>
      </c>
      <c r="N196" s="49" t="s">
        <v>117</v>
      </c>
      <c r="O196" s="49" t="s">
        <v>118</v>
      </c>
    </row>
    <row r="197" spans="1:15" ht="48">
      <c r="A197" s="49">
        <v>12</v>
      </c>
      <c r="B197" s="52" t="s">
        <v>317</v>
      </c>
      <c r="C197" s="49" t="s">
        <v>318</v>
      </c>
      <c r="D197" s="49" t="s">
        <v>402</v>
      </c>
      <c r="E197" s="49" t="s">
        <v>226</v>
      </c>
      <c r="F197" s="50">
        <v>55</v>
      </c>
      <c r="G197" s="49" t="s">
        <v>242</v>
      </c>
      <c r="H197" s="58" t="s">
        <v>403</v>
      </c>
      <c r="I197" s="49">
        <v>92401000000</v>
      </c>
      <c r="J197" s="49" t="s">
        <v>441</v>
      </c>
      <c r="K197" s="55">
        <f>1700000*1.2</f>
        <v>2040000</v>
      </c>
      <c r="L197" s="52" t="s">
        <v>401</v>
      </c>
      <c r="M197" s="52" t="s">
        <v>94</v>
      </c>
      <c r="N197" s="49" t="s">
        <v>117</v>
      </c>
      <c r="O197" s="49" t="s">
        <v>118</v>
      </c>
    </row>
    <row r="198" spans="1:15" ht="72">
      <c r="A198" s="49">
        <v>13</v>
      </c>
      <c r="B198" s="49" t="s">
        <v>58</v>
      </c>
      <c r="C198" s="49" t="s">
        <v>59</v>
      </c>
      <c r="D198" s="49" t="s">
        <v>452</v>
      </c>
      <c r="E198" s="49" t="s">
        <v>48</v>
      </c>
      <c r="F198" s="49">
        <v>796</v>
      </c>
      <c r="G198" s="56" t="s">
        <v>42</v>
      </c>
      <c r="H198" s="49">
        <v>38</v>
      </c>
      <c r="I198" s="49">
        <v>92401000000</v>
      </c>
      <c r="J198" s="49" t="s">
        <v>441</v>
      </c>
      <c r="K198" s="55">
        <v>500000</v>
      </c>
      <c r="L198" s="97" t="s">
        <v>447</v>
      </c>
      <c r="M198" s="97" t="s">
        <v>450</v>
      </c>
      <c r="N198" s="49" t="s">
        <v>117</v>
      </c>
      <c r="O198" s="49" t="s">
        <v>45</v>
      </c>
    </row>
    <row r="199" spans="1:15" ht="24">
      <c r="A199" s="49">
        <v>14</v>
      </c>
      <c r="B199" s="49" t="s">
        <v>490</v>
      </c>
      <c r="C199" s="49" t="s">
        <v>491</v>
      </c>
      <c r="D199" s="49" t="s">
        <v>495</v>
      </c>
      <c r="E199" s="49" t="s">
        <v>493</v>
      </c>
      <c r="F199" s="49">
        <v>796</v>
      </c>
      <c r="G199" s="56" t="s">
        <v>42</v>
      </c>
      <c r="H199" s="49">
        <v>1</v>
      </c>
      <c r="I199" s="49">
        <v>92401000000</v>
      </c>
      <c r="J199" s="49" t="s">
        <v>441</v>
      </c>
      <c r="K199" s="55">
        <v>240000</v>
      </c>
      <c r="L199" s="97" t="s">
        <v>93</v>
      </c>
      <c r="M199" s="97" t="s">
        <v>93</v>
      </c>
      <c r="N199" s="49" t="s">
        <v>494</v>
      </c>
      <c r="O199" s="49" t="s">
        <v>96</v>
      </c>
    </row>
    <row r="200" spans="1:15" ht="24">
      <c r="A200" s="49">
        <v>15</v>
      </c>
      <c r="B200" s="49" t="s">
        <v>490</v>
      </c>
      <c r="C200" s="49" t="s">
        <v>491</v>
      </c>
      <c r="D200" s="49" t="s">
        <v>496</v>
      </c>
      <c r="E200" s="49" t="s">
        <v>493</v>
      </c>
      <c r="F200" s="49">
        <v>796</v>
      </c>
      <c r="G200" s="56" t="s">
        <v>42</v>
      </c>
      <c r="H200" s="49">
        <v>1</v>
      </c>
      <c r="I200" s="49">
        <v>92401000000</v>
      </c>
      <c r="J200" s="49" t="s">
        <v>441</v>
      </c>
      <c r="K200" s="55">
        <v>120000</v>
      </c>
      <c r="L200" s="97" t="s">
        <v>447</v>
      </c>
      <c r="M200" s="97" t="s">
        <v>447</v>
      </c>
      <c r="N200" s="49" t="s">
        <v>494</v>
      </c>
      <c r="O200" s="49" t="s">
        <v>96</v>
      </c>
    </row>
    <row r="201" spans="1:15" ht="35.25" customHeight="1">
      <c r="A201" s="49">
        <v>16</v>
      </c>
      <c r="B201" s="49" t="s">
        <v>111</v>
      </c>
      <c r="C201" s="49" t="s">
        <v>111</v>
      </c>
      <c r="D201" s="49" t="s">
        <v>126</v>
      </c>
      <c r="E201" s="49" t="s">
        <v>113</v>
      </c>
      <c r="F201" s="49">
        <v>796</v>
      </c>
      <c r="G201" s="49" t="s">
        <v>114</v>
      </c>
      <c r="H201" s="50">
        <v>1</v>
      </c>
      <c r="I201" s="49">
        <v>92401000000</v>
      </c>
      <c r="J201" s="49" t="s">
        <v>441</v>
      </c>
      <c r="K201" s="55">
        <f>1536036.97*0.8</f>
        <v>1228829.5760000001</v>
      </c>
      <c r="L201" s="52" t="s">
        <v>401</v>
      </c>
      <c r="M201" s="52" t="s">
        <v>116</v>
      </c>
      <c r="N201" s="49" t="s">
        <v>117</v>
      </c>
      <c r="O201" s="49" t="s">
        <v>118</v>
      </c>
    </row>
    <row r="202" spans="1:15" ht="24">
      <c r="A202" s="49">
        <v>17</v>
      </c>
      <c r="B202" s="49" t="s">
        <v>111</v>
      </c>
      <c r="C202" s="49" t="s">
        <v>111</v>
      </c>
      <c r="D202" s="49" t="s">
        <v>128</v>
      </c>
      <c r="E202" s="49" t="s">
        <v>113</v>
      </c>
      <c r="F202" s="49">
        <v>796</v>
      </c>
      <c r="G202" s="49" t="s">
        <v>114</v>
      </c>
      <c r="H202" s="50">
        <v>1</v>
      </c>
      <c r="I202" s="49">
        <v>92401000000</v>
      </c>
      <c r="J202" s="49" t="s">
        <v>441</v>
      </c>
      <c r="K202" s="55">
        <f>2171832.49*0.8</f>
        <v>1737465.9920000003</v>
      </c>
      <c r="L202" s="52" t="s">
        <v>401</v>
      </c>
      <c r="M202" s="52" t="s">
        <v>116</v>
      </c>
      <c r="N202" s="49" t="s">
        <v>117</v>
      </c>
      <c r="O202" s="49" t="s">
        <v>118</v>
      </c>
    </row>
    <row r="203" spans="1:15" ht="24">
      <c r="A203" s="49">
        <v>18</v>
      </c>
      <c r="B203" s="49" t="s">
        <v>111</v>
      </c>
      <c r="C203" s="49" t="s">
        <v>111</v>
      </c>
      <c r="D203" s="49" t="s">
        <v>129</v>
      </c>
      <c r="E203" s="49" t="s">
        <v>113</v>
      </c>
      <c r="F203" s="49">
        <v>796</v>
      </c>
      <c r="G203" s="49" t="s">
        <v>114</v>
      </c>
      <c r="H203" s="50">
        <v>1</v>
      </c>
      <c r="I203" s="49">
        <v>92401000000</v>
      </c>
      <c r="J203" s="49" t="s">
        <v>441</v>
      </c>
      <c r="K203" s="55">
        <f>1201259.68*0.8</f>
        <v>961007.744</v>
      </c>
      <c r="L203" s="52" t="s">
        <v>401</v>
      </c>
      <c r="M203" s="52" t="s">
        <v>116</v>
      </c>
      <c r="N203" s="49" t="s">
        <v>117</v>
      </c>
      <c r="O203" s="49" t="s">
        <v>118</v>
      </c>
    </row>
    <row r="204" spans="1:15" ht="24">
      <c r="A204" s="49">
        <v>19</v>
      </c>
      <c r="B204" s="49" t="s">
        <v>111</v>
      </c>
      <c r="C204" s="49" t="s">
        <v>111</v>
      </c>
      <c r="D204" s="49" t="s">
        <v>130</v>
      </c>
      <c r="E204" s="49" t="s">
        <v>113</v>
      </c>
      <c r="F204" s="49">
        <v>796</v>
      </c>
      <c r="G204" s="49" t="s">
        <v>114</v>
      </c>
      <c r="H204" s="50">
        <v>1</v>
      </c>
      <c r="I204" s="49">
        <v>92401000000</v>
      </c>
      <c r="J204" s="49" t="s">
        <v>441</v>
      </c>
      <c r="K204" s="55">
        <f>10702434.14*0.8</f>
        <v>8561947.312</v>
      </c>
      <c r="L204" s="52" t="s">
        <v>401</v>
      </c>
      <c r="M204" s="52" t="s">
        <v>116</v>
      </c>
      <c r="N204" s="49" t="s">
        <v>117</v>
      </c>
      <c r="O204" s="49" t="s">
        <v>118</v>
      </c>
    </row>
    <row r="205" spans="1:15" ht="30" customHeight="1">
      <c r="A205" s="109" t="s">
        <v>451</v>
      </c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1:15" ht="72">
      <c r="A206" s="49">
        <v>1</v>
      </c>
      <c r="B206" s="52" t="s">
        <v>58</v>
      </c>
      <c r="C206" s="49" t="s">
        <v>59</v>
      </c>
      <c r="D206" s="49" t="s">
        <v>452</v>
      </c>
      <c r="E206" s="52" t="s">
        <v>48</v>
      </c>
      <c r="F206" s="49">
        <v>796</v>
      </c>
      <c r="G206" s="56" t="s">
        <v>42</v>
      </c>
      <c r="H206" s="49">
        <v>97</v>
      </c>
      <c r="I206" s="49">
        <v>92401000000</v>
      </c>
      <c r="J206" s="49" t="s">
        <v>441</v>
      </c>
      <c r="K206" s="55">
        <v>1104000</v>
      </c>
      <c r="L206" s="52" t="s">
        <v>94</v>
      </c>
      <c r="M206" s="52" t="s">
        <v>116</v>
      </c>
      <c r="N206" s="49" t="s">
        <v>117</v>
      </c>
      <c r="O206" s="49" t="s">
        <v>118</v>
      </c>
    </row>
    <row r="207" spans="1:15" ht="48">
      <c r="A207" s="49">
        <v>2</v>
      </c>
      <c r="B207" s="52" t="s">
        <v>52</v>
      </c>
      <c r="C207" s="49" t="s">
        <v>53</v>
      </c>
      <c r="D207" s="49" t="s">
        <v>60</v>
      </c>
      <c r="E207" s="49" t="s">
        <v>48</v>
      </c>
      <c r="F207" s="49">
        <v>796</v>
      </c>
      <c r="G207" s="56" t="s">
        <v>42</v>
      </c>
      <c r="H207" s="49">
        <v>80</v>
      </c>
      <c r="I207" s="49">
        <v>92401000000</v>
      </c>
      <c r="J207" s="49" t="s">
        <v>441</v>
      </c>
      <c r="K207" s="55">
        <v>900000</v>
      </c>
      <c r="L207" s="52" t="s">
        <v>94</v>
      </c>
      <c r="M207" s="52" t="s">
        <v>116</v>
      </c>
      <c r="N207" s="49" t="s">
        <v>78</v>
      </c>
      <c r="O207" s="49" t="s">
        <v>45</v>
      </c>
    </row>
    <row r="208" spans="1:15" ht="24">
      <c r="A208" s="49">
        <v>3</v>
      </c>
      <c r="B208" s="49" t="s">
        <v>49</v>
      </c>
      <c r="C208" s="52" t="s">
        <v>49</v>
      </c>
      <c r="D208" s="49" t="s">
        <v>50</v>
      </c>
      <c r="E208" s="49" t="s">
        <v>48</v>
      </c>
      <c r="F208" s="49">
        <v>796</v>
      </c>
      <c r="G208" s="56" t="s">
        <v>42</v>
      </c>
      <c r="H208" s="49">
        <v>1524</v>
      </c>
      <c r="I208" s="49">
        <v>92401000000</v>
      </c>
      <c r="J208" s="49" t="s">
        <v>441</v>
      </c>
      <c r="K208" s="55">
        <v>4000000</v>
      </c>
      <c r="L208" s="52" t="s">
        <v>406</v>
      </c>
      <c r="M208" s="52" t="s">
        <v>116</v>
      </c>
      <c r="N208" s="49" t="s">
        <v>117</v>
      </c>
      <c r="O208" s="49" t="s">
        <v>118</v>
      </c>
    </row>
    <row r="209" spans="1:15" ht="24">
      <c r="A209" s="49">
        <v>4</v>
      </c>
      <c r="B209" s="49" t="s">
        <v>61</v>
      </c>
      <c r="C209" s="52" t="s">
        <v>61</v>
      </c>
      <c r="D209" s="49" t="s">
        <v>62</v>
      </c>
      <c r="E209" s="49" t="s">
        <v>48</v>
      </c>
      <c r="F209" s="49">
        <v>796</v>
      </c>
      <c r="G209" s="56" t="s">
        <v>42</v>
      </c>
      <c r="H209" s="49">
        <v>100</v>
      </c>
      <c r="I209" s="49">
        <v>92401000000</v>
      </c>
      <c r="J209" s="49" t="s">
        <v>441</v>
      </c>
      <c r="K209" s="55">
        <v>600000</v>
      </c>
      <c r="L209" s="52" t="s">
        <v>406</v>
      </c>
      <c r="M209" s="52" t="s">
        <v>116</v>
      </c>
      <c r="N209" s="49" t="s">
        <v>78</v>
      </c>
      <c r="O209" s="49" t="s">
        <v>45</v>
      </c>
    </row>
    <row r="210" spans="1:15" ht="24">
      <c r="A210" s="49">
        <v>5</v>
      </c>
      <c r="B210" s="49" t="s">
        <v>49</v>
      </c>
      <c r="C210" s="52" t="s">
        <v>49</v>
      </c>
      <c r="D210" s="49" t="s">
        <v>63</v>
      </c>
      <c r="E210" s="49" t="s">
        <v>48</v>
      </c>
      <c r="F210" s="49">
        <v>796</v>
      </c>
      <c r="G210" s="56" t="s">
        <v>42</v>
      </c>
      <c r="H210" s="49">
        <v>305</v>
      </c>
      <c r="I210" s="49">
        <v>92401000000</v>
      </c>
      <c r="J210" s="49" t="s">
        <v>441</v>
      </c>
      <c r="K210" s="55">
        <v>1500000</v>
      </c>
      <c r="L210" s="52" t="s">
        <v>406</v>
      </c>
      <c r="M210" s="52" t="s">
        <v>116</v>
      </c>
      <c r="N210" s="49" t="s">
        <v>117</v>
      </c>
      <c r="O210" s="49" t="s">
        <v>118</v>
      </c>
    </row>
    <row r="211" spans="1:15" ht="60">
      <c r="A211" s="49">
        <v>6</v>
      </c>
      <c r="B211" s="49">
        <v>19</v>
      </c>
      <c r="C211" s="52" t="s">
        <v>64</v>
      </c>
      <c r="D211" s="49" t="s">
        <v>65</v>
      </c>
      <c r="E211" s="49" t="s">
        <v>48</v>
      </c>
      <c r="F211" s="49">
        <v>796</v>
      </c>
      <c r="G211" s="56" t="s">
        <v>42</v>
      </c>
      <c r="H211" s="49">
        <v>910</v>
      </c>
      <c r="I211" s="49">
        <v>92401000000</v>
      </c>
      <c r="J211" s="49" t="s">
        <v>441</v>
      </c>
      <c r="K211" s="55">
        <v>1300000</v>
      </c>
      <c r="L211" s="52" t="s">
        <v>406</v>
      </c>
      <c r="M211" s="52" t="s">
        <v>116</v>
      </c>
      <c r="N211" s="49" t="s">
        <v>78</v>
      </c>
      <c r="O211" s="49" t="s">
        <v>45</v>
      </c>
    </row>
    <row r="212" spans="1:15" ht="48">
      <c r="A212" s="49">
        <v>7</v>
      </c>
      <c r="B212" s="49" t="s">
        <v>66</v>
      </c>
      <c r="C212" s="52" t="s">
        <v>66</v>
      </c>
      <c r="D212" s="49" t="s">
        <v>67</v>
      </c>
      <c r="E212" s="49" t="s">
        <v>48</v>
      </c>
      <c r="F212" s="49">
        <v>796</v>
      </c>
      <c r="G212" s="56" t="s">
        <v>42</v>
      </c>
      <c r="H212" s="49">
        <v>100</v>
      </c>
      <c r="I212" s="49">
        <v>92401000000</v>
      </c>
      <c r="J212" s="49" t="s">
        <v>441</v>
      </c>
      <c r="K212" s="55">
        <v>1000000</v>
      </c>
      <c r="L212" s="52" t="s">
        <v>406</v>
      </c>
      <c r="M212" s="52" t="s">
        <v>116</v>
      </c>
      <c r="N212" s="49" t="s">
        <v>78</v>
      </c>
      <c r="O212" s="49" t="s">
        <v>45</v>
      </c>
    </row>
    <row r="213" spans="1:15" ht="60">
      <c r="A213" s="49">
        <v>8</v>
      </c>
      <c r="B213" s="52" t="s">
        <v>68</v>
      </c>
      <c r="C213" s="49" t="s">
        <v>69</v>
      </c>
      <c r="D213" s="49" t="s">
        <v>70</v>
      </c>
      <c r="E213" s="49" t="s">
        <v>48</v>
      </c>
      <c r="F213" s="49">
        <v>796</v>
      </c>
      <c r="G213" s="56" t="s">
        <v>42</v>
      </c>
      <c r="H213" s="49">
        <v>19</v>
      </c>
      <c r="I213" s="49">
        <v>92401000000</v>
      </c>
      <c r="J213" s="49" t="s">
        <v>441</v>
      </c>
      <c r="K213" s="55">
        <v>1000000</v>
      </c>
      <c r="L213" s="52" t="s">
        <v>406</v>
      </c>
      <c r="M213" s="52" t="s">
        <v>116</v>
      </c>
      <c r="N213" s="49" t="s">
        <v>78</v>
      </c>
      <c r="O213" s="49" t="s">
        <v>45</v>
      </c>
    </row>
    <row r="214" spans="1:15" ht="36">
      <c r="A214" s="49">
        <v>9</v>
      </c>
      <c r="B214" s="68" t="s">
        <v>75</v>
      </c>
      <c r="C214" s="68" t="s">
        <v>76</v>
      </c>
      <c r="D214" s="68" t="s">
        <v>77</v>
      </c>
      <c r="E214" s="68" t="s">
        <v>74</v>
      </c>
      <c r="F214" s="68">
        <v>796</v>
      </c>
      <c r="G214" s="56" t="s">
        <v>42</v>
      </c>
      <c r="H214" s="68">
        <v>1</v>
      </c>
      <c r="I214" s="49">
        <v>92401000000</v>
      </c>
      <c r="J214" s="49" t="s">
        <v>441</v>
      </c>
      <c r="K214" s="82">
        <v>330000</v>
      </c>
      <c r="L214" s="52" t="s">
        <v>406</v>
      </c>
      <c r="M214" s="52" t="s">
        <v>116</v>
      </c>
      <c r="N214" s="49" t="s">
        <v>78</v>
      </c>
      <c r="O214" s="49" t="s">
        <v>45</v>
      </c>
    </row>
    <row r="215" spans="1:15" ht="36">
      <c r="A215" s="49">
        <v>10</v>
      </c>
      <c r="B215" s="49" t="s">
        <v>417</v>
      </c>
      <c r="C215" s="52" t="s">
        <v>306</v>
      </c>
      <c r="D215" s="49" t="s">
        <v>84</v>
      </c>
      <c r="E215" s="49" t="s">
        <v>82</v>
      </c>
      <c r="F215" s="49">
        <v>796</v>
      </c>
      <c r="G215" s="68" t="s">
        <v>114</v>
      </c>
      <c r="H215" s="49">
        <v>570</v>
      </c>
      <c r="I215" s="49">
        <v>92401000000</v>
      </c>
      <c r="J215" s="49" t="s">
        <v>441</v>
      </c>
      <c r="K215" s="55">
        <v>350000</v>
      </c>
      <c r="L215" s="74" t="s">
        <v>109</v>
      </c>
      <c r="M215" s="74" t="s">
        <v>100</v>
      </c>
      <c r="N215" s="49" t="s">
        <v>78</v>
      </c>
      <c r="O215" s="49" t="s">
        <v>45</v>
      </c>
    </row>
    <row r="216" spans="1:15" ht="36">
      <c r="A216" s="49">
        <v>11</v>
      </c>
      <c r="B216" s="56" t="s">
        <v>107</v>
      </c>
      <c r="C216" s="56">
        <v>4560230</v>
      </c>
      <c r="D216" s="56" t="s">
        <v>442</v>
      </c>
      <c r="E216" s="56" t="s">
        <v>106</v>
      </c>
      <c r="F216" s="56">
        <v>796</v>
      </c>
      <c r="G216" s="56" t="s">
        <v>42</v>
      </c>
      <c r="H216" s="56">
        <v>100</v>
      </c>
      <c r="I216" s="49">
        <v>92401000000</v>
      </c>
      <c r="J216" s="49" t="s">
        <v>441</v>
      </c>
      <c r="K216" s="77">
        <v>389250</v>
      </c>
      <c r="L216" s="74" t="s">
        <v>109</v>
      </c>
      <c r="M216" s="74" t="s">
        <v>100</v>
      </c>
      <c r="N216" s="49" t="s">
        <v>78</v>
      </c>
      <c r="O216" s="49" t="s">
        <v>45</v>
      </c>
    </row>
    <row r="217" spans="1:15" ht="34.5" customHeight="1">
      <c r="A217" s="49">
        <v>12</v>
      </c>
      <c r="B217" s="56" t="s">
        <v>101</v>
      </c>
      <c r="C217" s="56" t="s">
        <v>102</v>
      </c>
      <c r="D217" s="56" t="s">
        <v>103</v>
      </c>
      <c r="E217" s="56" t="s">
        <v>106</v>
      </c>
      <c r="F217" s="56">
        <v>796</v>
      </c>
      <c r="G217" s="56" t="s">
        <v>42</v>
      </c>
      <c r="H217" s="56">
        <v>10</v>
      </c>
      <c r="I217" s="49">
        <v>92401000000</v>
      </c>
      <c r="J217" s="49" t="s">
        <v>441</v>
      </c>
      <c r="K217" s="77">
        <v>20000</v>
      </c>
      <c r="L217" s="74" t="s">
        <v>110</v>
      </c>
      <c r="M217" s="74" t="s">
        <v>100</v>
      </c>
      <c r="N217" s="49" t="s">
        <v>78</v>
      </c>
      <c r="O217" s="49" t="s">
        <v>45</v>
      </c>
    </row>
    <row r="218" spans="1:15" ht="24">
      <c r="A218" s="49">
        <v>13</v>
      </c>
      <c r="B218" s="50" t="s">
        <v>142</v>
      </c>
      <c r="C218" s="49" t="s">
        <v>143</v>
      </c>
      <c r="D218" s="49" t="s">
        <v>144</v>
      </c>
      <c r="E218" s="49" t="s">
        <v>113</v>
      </c>
      <c r="F218" s="49">
        <v>796</v>
      </c>
      <c r="G218" s="49" t="s">
        <v>114</v>
      </c>
      <c r="H218" s="49">
        <v>490</v>
      </c>
      <c r="I218" s="49">
        <v>92401000000</v>
      </c>
      <c r="J218" s="49" t="s">
        <v>441</v>
      </c>
      <c r="K218" s="55">
        <v>510000</v>
      </c>
      <c r="L218" s="52" t="s">
        <v>145</v>
      </c>
      <c r="M218" s="52" t="s">
        <v>94</v>
      </c>
      <c r="N218" s="49" t="s">
        <v>117</v>
      </c>
      <c r="O218" s="49" t="s">
        <v>96</v>
      </c>
    </row>
    <row r="219" spans="1:15" ht="36">
      <c r="A219" s="49">
        <v>14</v>
      </c>
      <c r="B219" s="52" t="s">
        <v>53</v>
      </c>
      <c r="C219" s="49" t="s">
        <v>153</v>
      </c>
      <c r="D219" s="49" t="s">
        <v>154</v>
      </c>
      <c r="E219" s="52" t="s">
        <v>155</v>
      </c>
      <c r="F219" s="49">
        <v>796</v>
      </c>
      <c r="G219" s="49" t="s">
        <v>114</v>
      </c>
      <c r="H219" s="49">
        <v>1</v>
      </c>
      <c r="I219" s="49">
        <v>92401000000</v>
      </c>
      <c r="J219" s="49" t="s">
        <v>441</v>
      </c>
      <c r="K219" s="55">
        <v>1302000</v>
      </c>
      <c r="L219" s="52" t="s">
        <v>156</v>
      </c>
      <c r="M219" s="52" t="s">
        <v>116</v>
      </c>
      <c r="N219" s="49" t="s">
        <v>117</v>
      </c>
      <c r="O219" s="49" t="s">
        <v>45</v>
      </c>
    </row>
    <row r="220" spans="1:15" ht="48">
      <c r="A220" s="49">
        <v>15</v>
      </c>
      <c r="B220" s="96" t="s">
        <v>146</v>
      </c>
      <c r="C220" s="76" t="s">
        <v>182</v>
      </c>
      <c r="D220" s="75" t="s">
        <v>183</v>
      </c>
      <c r="E220" s="76" t="s">
        <v>113</v>
      </c>
      <c r="F220" s="76">
        <v>642</v>
      </c>
      <c r="G220" s="76" t="s">
        <v>160</v>
      </c>
      <c r="H220" s="76">
        <v>375</v>
      </c>
      <c r="I220" s="49">
        <v>92401000000</v>
      </c>
      <c r="J220" s="49" t="s">
        <v>441</v>
      </c>
      <c r="K220" s="79">
        <v>120000</v>
      </c>
      <c r="L220" s="52" t="s">
        <v>145</v>
      </c>
      <c r="M220" s="52" t="s">
        <v>94</v>
      </c>
      <c r="N220" s="67" t="s">
        <v>117</v>
      </c>
      <c r="O220" s="64" t="s">
        <v>45</v>
      </c>
    </row>
    <row r="221" spans="1:15" ht="24">
      <c r="A221" s="49">
        <v>16</v>
      </c>
      <c r="B221" s="52" t="s">
        <v>184</v>
      </c>
      <c r="C221" s="49" t="s">
        <v>199</v>
      </c>
      <c r="D221" s="49" t="s">
        <v>200</v>
      </c>
      <c r="E221" s="49" t="s">
        <v>187</v>
      </c>
      <c r="F221" s="49">
        <v>168</v>
      </c>
      <c r="G221" s="49" t="s">
        <v>188</v>
      </c>
      <c r="H221" s="49">
        <v>250</v>
      </c>
      <c r="I221" s="49">
        <v>92401000000</v>
      </c>
      <c r="J221" s="49" t="s">
        <v>441</v>
      </c>
      <c r="K221" s="55">
        <v>1350000</v>
      </c>
      <c r="L221" s="65" t="s">
        <v>100</v>
      </c>
      <c r="M221" s="65" t="s">
        <v>213</v>
      </c>
      <c r="N221" s="67" t="s">
        <v>117</v>
      </c>
      <c r="O221" s="64" t="s">
        <v>45</v>
      </c>
    </row>
    <row r="222" spans="1:15" ht="24">
      <c r="A222" s="49">
        <v>17</v>
      </c>
      <c r="B222" s="49" t="s">
        <v>184</v>
      </c>
      <c r="C222" s="49" t="s">
        <v>201</v>
      </c>
      <c r="D222" s="49" t="s">
        <v>202</v>
      </c>
      <c r="E222" s="49" t="s">
        <v>187</v>
      </c>
      <c r="F222" s="49">
        <v>168</v>
      </c>
      <c r="G222" s="49" t="s">
        <v>188</v>
      </c>
      <c r="H222" s="49">
        <v>70</v>
      </c>
      <c r="I222" s="49">
        <v>92401000000</v>
      </c>
      <c r="J222" s="49" t="s">
        <v>441</v>
      </c>
      <c r="K222" s="55">
        <v>1143333</v>
      </c>
      <c r="L222" s="65" t="s">
        <v>100</v>
      </c>
      <c r="M222" s="65" t="s">
        <v>213</v>
      </c>
      <c r="N222" s="67" t="s">
        <v>117</v>
      </c>
      <c r="O222" s="64" t="s">
        <v>45</v>
      </c>
    </row>
    <row r="223" spans="1:15" ht="24">
      <c r="A223" s="49">
        <v>18</v>
      </c>
      <c r="B223" s="49" t="s">
        <v>203</v>
      </c>
      <c r="C223" s="49" t="s">
        <v>203</v>
      </c>
      <c r="D223" s="49" t="s">
        <v>204</v>
      </c>
      <c r="E223" s="49" t="s">
        <v>187</v>
      </c>
      <c r="F223" s="49">
        <v>796</v>
      </c>
      <c r="G223" s="49" t="s">
        <v>114</v>
      </c>
      <c r="H223" s="63">
        <v>1116</v>
      </c>
      <c r="I223" s="49">
        <v>92401000000</v>
      </c>
      <c r="J223" s="49" t="s">
        <v>441</v>
      </c>
      <c r="K223" s="55">
        <v>4100496.1</v>
      </c>
      <c r="L223" s="65" t="s">
        <v>100</v>
      </c>
      <c r="M223" s="65" t="s">
        <v>213</v>
      </c>
      <c r="N223" s="67" t="s">
        <v>117</v>
      </c>
      <c r="O223" s="64" t="s">
        <v>45</v>
      </c>
    </row>
    <row r="224" spans="1:15" ht="36">
      <c r="A224" s="49">
        <v>19</v>
      </c>
      <c r="B224" s="64" t="s">
        <v>210</v>
      </c>
      <c r="C224" s="64" t="s">
        <v>211</v>
      </c>
      <c r="D224" s="64" t="s">
        <v>212</v>
      </c>
      <c r="E224" s="64" t="s">
        <v>106</v>
      </c>
      <c r="F224" s="64">
        <v>796</v>
      </c>
      <c r="G224" s="64" t="s">
        <v>42</v>
      </c>
      <c r="H224" s="69">
        <v>1</v>
      </c>
      <c r="I224" s="49">
        <v>92401000000</v>
      </c>
      <c r="J224" s="49" t="s">
        <v>441</v>
      </c>
      <c r="K224" s="78">
        <v>600000</v>
      </c>
      <c r="L224" s="65" t="s">
        <v>100</v>
      </c>
      <c r="M224" s="65" t="s">
        <v>213</v>
      </c>
      <c r="N224" s="64" t="s">
        <v>95</v>
      </c>
      <c r="O224" s="64" t="s">
        <v>96</v>
      </c>
    </row>
    <row r="225" spans="1:15" ht="36">
      <c r="A225" s="49">
        <v>20</v>
      </c>
      <c r="B225" s="64" t="s">
        <v>210</v>
      </c>
      <c r="C225" s="64" t="s">
        <v>211</v>
      </c>
      <c r="D225" s="64" t="s">
        <v>214</v>
      </c>
      <c r="E225" s="64" t="s">
        <v>106</v>
      </c>
      <c r="F225" s="64">
        <v>796</v>
      </c>
      <c r="G225" s="64" t="s">
        <v>42</v>
      </c>
      <c r="H225" s="69">
        <v>1</v>
      </c>
      <c r="I225" s="49">
        <v>92401000000</v>
      </c>
      <c r="J225" s="49" t="s">
        <v>441</v>
      </c>
      <c r="K225" s="78">
        <v>367000</v>
      </c>
      <c r="L225" s="65" t="s">
        <v>100</v>
      </c>
      <c r="M225" s="65" t="s">
        <v>213</v>
      </c>
      <c r="N225" s="64" t="s">
        <v>95</v>
      </c>
      <c r="O225" s="64" t="s">
        <v>96</v>
      </c>
    </row>
    <row r="226" spans="1:15" ht="36">
      <c r="A226" s="49">
        <v>21</v>
      </c>
      <c r="B226" s="64" t="s">
        <v>205</v>
      </c>
      <c r="C226" s="64">
        <v>7200000</v>
      </c>
      <c r="D226" s="64" t="s">
        <v>206</v>
      </c>
      <c r="E226" s="64" t="s">
        <v>106</v>
      </c>
      <c r="F226" s="64">
        <v>796</v>
      </c>
      <c r="G226" s="64" t="s">
        <v>42</v>
      </c>
      <c r="H226" s="64">
        <v>1</v>
      </c>
      <c r="I226" s="49">
        <v>92401000000</v>
      </c>
      <c r="J226" s="49" t="s">
        <v>441</v>
      </c>
      <c r="K226" s="78">
        <v>585000</v>
      </c>
      <c r="L226" s="65" t="s">
        <v>100</v>
      </c>
      <c r="M226" s="65" t="s">
        <v>213</v>
      </c>
      <c r="N226" s="56" t="s">
        <v>78</v>
      </c>
      <c r="O226" s="56" t="s">
        <v>118</v>
      </c>
    </row>
    <row r="227" spans="1:15" ht="43.5" customHeight="1">
      <c r="A227" s="49">
        <v>22</v>
      </c>
      <c r="B227" s="49" t="s">
        <v>219</v>
      </c>
      <c r="C227" s="49" t="s">
        <v>220</v>
      </c>
      <c r="D227" s="49" t="s">
        <v>221</v>
      </c>
      <c r="E227" s="49" t="s">
        <v>113</v>
      </c>
      <c r="F227" s="49">
        <v>796</v>
      </c>
      <c r="G227" s="68" t="s">
        <v>114</v>
      </c>
      <c r="H227" s="49">
        <v>1</v>
      </c>
      <c r="I227" s="49">
        <v>92401000000</v>
      </c>
      <c r="J227" s="49" t="s">
        <v>441</v>
      </c>
      <c r="K227" s="55">
        <v>1443266</v>
      </c>
      <c r="L227" s="90" t="s">
        <v>110</v>
      </c>
      <c r="M227" s="52" t="s">
        <v>453</v>
      </c>
      <c r="N227" s="49" t="s">
        <v>218</v>
      </c>
      <c r="O227" s="49" t="s">
        <v>45</v>
      </c>
    </row>
    <row r="228" spans="1:15" ht="24">
      <c r="A228" s="49">
        <v>23</v>
      </c>
      <c r="B228" s="52" t="s">
        <v>404</v>
      </c>
      <c r="C228" s="52" t="s">
        <v>404</v>
      </c>
      <c r="D228" s="49" t="s">
        <v>405</v>
      </c>
      <c r="E228" s="49" t="s">
        <v>229</v>
      </c>
      <c r="F228" s="49">
        <v>168</v>
      </c>
      <c r="G228" s="49" t="s">
        <v>188</v>
      </c>
      <c r="H228" s="95">
        <v>2</v>
      </c>
      <c r="I228" s="49">
        <v>92401000000</v>
      </c>
      <c r="J228" s="49" t="s">
        <v>441</v>
      </c>
      <c r="K228" s="55">
        <f>602032.8*2</f>
        <v>1204065.6</v>
      </c>
      <c r="L228" s="52" t="s">
        <v>406</v>
      </c>
      <c r="M228" s="52" t="s">
        <v>94</v>
      </c>
      <c r="N228" s="56" t="s">
        <v>78</v>
      </c>
      <c r="O228" s="56" t="s">
        <v>118</v>
      </c>
    </row>
    <row r="229" spans="1:15" ht="24">
      <c r="A229" s="49">
        <v>24</v>
      </c>
      <c r="B229" s="49" t="s">
        <v>407</v>
      </c>
      <c r="C229" s="49" t="s">
        <v>407</v>
      </c>
      <c r="D229" s="49" t="s">
        <v>408</v>
      </c>
      <c r="E229" s="49" t="s">
        <v>229</v>
      </c>
      <c r="F229" s="49">
        <v>168</v>
      </c>
      <c r="G229" s="49" t="s">
        <v>188</v>
      </c>
      <c r="H229" s="58" t="s">
        <v>352</v>
      </c>
      <c r="I229" s="49">
        <v>92401000000</v>
      </c>
      <c r="J229" s="49" t="s">
        <v>441</v>
      </c>
      <c r="K229" s="55">
        <f>'[1]изм'!$F$235*1.2</f>
        <v>1128000</v>
      </c>
      <c r="L229" s="52" t="s">
        <v>406</v>
      </c>
      <c r="M229" s="52" t="s">
        <v>94</v>
      </c>
      <c r="N229" s="56" t="s">
        <v>78</v>
      </c>
      <c r="O229" s="56" t="s">
        <v>118</v>
      </c>
    </row>
    <row r="230" spans="1:15" ht="24">
      <c r="A230" s="49">
        <v>25</v>
      </c>
      <c r="B230" s="49" t="s">
        <v>409</v>
      </c>
      <c r="C230" s="49" t="s">
        <v>410</v>
      </c>
      <c r="D230" s="49" t="s">
        <v>411</v>
      </c>
      <c r="E230" s="49" t="s">
        <v>229</v>
      </c>
      <c r="F230" s="49">
        <v>796</v>
      </c>
      <c r="G230" s="49" t="s">
        <v>412</v>
      </c>
      <c r="H230" s="58" t="s">
        <v>413</v>
      </c>
      <c r="I230" s="49">
        <v>92401000000</v>
      </c>
      <c r="J230" s="49" t="s">
        <v>441</v>
      </c>
      <c r="K230" s="55">
        <f>'[1]изм'!$F$238*1.2</f>
        <v>608323.44</v>
      </c>
      <c r="L230" s="52" t="s">
        <v>94</v>
      </c>
      <c r="M230" s="52" t="s">
        <v>94</v>
      </c>
      <c r="N230" s="56" t="s">
        <v>78</v>
      </c>
      <c r="O230" s="56" t="s">
        <v>118</v>
      </c>
    </row>
    <row r="231" spans="1:15" ht="60">
      <c r="A231" s="49">
        <v>26</v>
      </c>
      <c r="B231" s="68" t="s">
        <v>432</v>
      </c>
      <c r="C231" s="68" t="s">
        <v>433</v>
      </c>
      <c r="D231" s="68" t="s">
        <v>434</v>
      </c>
      <c r="E231" s="68" t="s">
        <v>113</v>
      </c>
      <c r="F231" s="68">
        <v>796</v>
      </c>
      <c r="G231" s="68" t="s">
        <v>114</v>
      </c>
      <c r="H231" s="70">
        <v>1</v>
      </c>
      <c r="I231" s="49">
        <v>92401000000</v>
      </c>
      <c r="J231" s="49" t="s">
        <v>441</v>
      </c>
      <c r="K231" s="82">
        <v>35000000</v>
      </c>
      <c r="L231" s="71" t="s">
        <v>94</v>
      </c>
      <c r="M231" s="71" t="s">
        <v>116</v>
      </c>
      <c r="N231" s="68" t="s">
        <v>117</v>
      </c>
      <c r="O231" s="68" t="s">
        <v>118</v>
      </c>
    </row>
    <row r="232" spans="1:15" ht="36">
      <c r="A232" s="49">
        <v>27</v>
      </c>
      <c r="B232" s="59" t="s">
        <v>435</v>
      </c>
      <c r="C232" s="60" t="s">
        <v>436</v>
      </c>
      <c r="D232" s="60" t="s">
        <v>437</v>
      </c>
      <c r="E232" s="56" t="s">
        <v>438</v>
      </c>
      <c r="F232" s="60">
        <v>796</v>
      </c>
      <c r="G232" s="60" t="s">
        <v>42</v>
      </c>
      <c r="H232" s="60">
        <v>6500</v>
      </c>
      <c r="I232" s="49">
        <v>92401000000</v>
      </c>
      <c r="J232" s="49" t="s">
        <v>441</v>
      </c>
      <c r="K232" s="72">
        <v>500000</v>
      </c>
      <c r="L232" s="58" t="s">
        <v>135</v>
      </c>
      <c r="M232" s="58" t="s">
        <v>439</v>
      </c>
      <c r="N232" s="56" t="s">
        <v>78</v>
      </c>
      <c r="O232" s="56" t="s">
        <v>118</v>
      </c>
    </row>
    <row r="233" spans="1:15" ht="63">
      <c r="A233" s="49">
        <v>28</v>
      </c>
      <c r="B233" s="68" t="s">
        <v>483</v>
      </c>
      <c r="C233" s="68" t="s">
        <v>483</v>
      </c>
      <c r="D233" s="68" t="s">
        <v>489</v>
      </c>
      <c r="E233" s="68" t="s">
        <v>113</v>
      </c>
      <c r="F233" s="68">
        <v>168</v>
      </c>
      <c r="G233" s="68" t="s">
        <v>484</v>
      </c>
      <c r="H233" s="70">
        <v>1358.0233</v>
      </c>
      <c r="I233" s="49">
        <v>92401000000</v>
      </c>
      <c r="J233" s="49" t="s">
        <v>441</v>
      </c>
      <c r="K233" s="82">
        <v>1608097</v>
      </c>
      <c r="L233" s="71" t="s">
        <v>94</v>
      </c>
      <c r="M233" s="71" t="s">
        <v>116</v>
      </c>
      <c r="N233" s="68" t="s">
        <v>117</v>
      </c>
      <c r="O233" s="68" t="s">
        <v>45</v>
      </c>
    </row>
    <row r="234" spans="1:15" ht="60">
      <c r="A234" s="49">
        <v>29</v>
      </c>
      <c r="B234" s="68" t="s">
        <v>485</v>
      </c>
      <c r="C234" s="68" t="s">
        <v>486</v>
      </c>
      <c r="D234" s="68" t="s">
        <v>487</v>
      </c>
      <c r="E234" s="68" t="s">
        <v>113</v>
      </c>
      <c r="F234" s="68">
        <v>359</v>
      </c>
      <c r="G234" s="68" t="s">
        <v>488</v>
      </c>
      <c r="H234" s="70">
        <v>365</v>
      </c>
      <c r="I234" s="49">
        <v>92401000000</v>
      </c>
      <c r="J234" s="49" t="s">
        <v>441</v>
      </c>
      <c r="K234" s="82">
        <v>466996.8</v>
      </c>
      <c r="L234" s="71" t="s">
        <v>94</v>
      </c>
      <c r="M234" s="71" t="s">
        <v>116</v>
      </c>
      <c r="N234" s="68" t="s">
        <v>117</v>
      </c>
      <c r="O234" s="68" t="s">
        <v>45</v>
      </c>
    </row>
    <row r="235" spans="1:15" ht="24">
      <c r="A235" s="49">
        <v>30</v>
      </c>
      <c r="B235" s="68" t="s">
        <v>490</v>
      </c>
      <c r="C235" s="68" t="s">
        <v>499</v>
      </c>
      <c r="D235" s="68" t="s">
        <v>496</v>
      </c>
      <c r="E235" s="68" t="s">
        <v>493</v>
      </c>
      <c r="F235" s="68">
        <v>796</v>
      </c>
      <c r="G235" s="68" t="s">
        <v>42</v>
      </c>
      <c r="H235" s="70">
        <v>1</v>
      </c>
      <c r="I235" s="49">
        <v>92401000000</v>
      </c>
      <c r="J235" s="49" t="s">
        <v>441</v>
      </c>
      <c r="K235" s="82">
        <v>120000</v>
      </c>
      <c r="L235" s="71" t="s">
        <v>497</v>
      </c>
      <c r="M235" s="71" t="s">
        <v>497</v>
      </c>
      <c r="N235" s="68" t="s">
        <v>494</v>
      </c>
      <c r="O235" s="68" t="s">
        <v>96</v>
      </c>
    </row>
    <row r="236" spans="1:15" ht="24">
      <c r="A236" s="49">
        <v>31</v>
      </c>
      <c r="B236" s="68" t="s">
        <v>490</v>
      </c>
      <c r="C236" s="68" t="s">
        <v>499</v>
      </c>
      <c r="D236" s="68" t="s">
        <v>498</v>
      </c>
      <c r="E236" s="68" t="s">
        <v>493</v>
      </c>
      <c r="F236" s="68">
        <v>796</v>
      </c>
      <c r="G236" s="68" t="s">
        <v>42</v>
      </c>
      <c r="H236" s="70">
        <v>1</v>
      </c>
      <c r="I236" s="49">
        <v>92401000000</v>
      </c>
      <c r="J236" s="49" t="s">
        <v>441</v>
      </c>
      <c r="K236" s="82">
        <v>200000</v>
      </c>
      <c r="L236" s="71" t="s">
        <v>497</v>
      </c>
      <c r="M236" s="71" t="s">
        <v>497</v>
      </c>
      <c r="N236" s="68" t="s">
        <v>494</v>
      </c>
      <c r="O236" s="68" t="s">
        <v>96</v>
      </c>
    </row>
    <row r="237" spans="1:15" ht="24">
      <c r="A237" s="49">
        <v>32</v>
      </c>
      <c r="B237" s="68" t="s">
        <v>490</v>
      </c>
      <c r="C237" s="68" t="s">
        <v>499</v>
      </c>
      <c r="D237" s="68" t="s">
        <v>495</v>
      </c>
      <c r="E237" s="68" t="s">
        <v>493</v>
      </c>
      <c r="F237" s="68">
        <v>796</v>
      </c>
      <c r="G237" s="68" t="s">
        <v>42</v>
      </c>
      <c r="H237" s="70">
        <v>1</v>
      </c>
      <c r="I237" s="49">
        <v>92401000000</v>
      </c>
      <c r="J237" s="49" t="s">
        <v>441</v>
      </c>
      <c r="K237" s="82">
        <v>240000</v>
      </c>
      <c r="L237" s="71" t="s">
        <v>406</v>
      </c>
      <c r="M237" s="71" t="s">
        <v>406</v>
      </c>
      <c r="N237" s="68" t="s">
        <v>494</v>
      </c>
      <c r="O237" s="68" t="s">
        <v>96</v>
      </c>
    </row>
    <row r="238" spans="1:15" ht="12">
      <c r="A238" s="101"/>
      <c r="B238" s="102"/>
      <c r="C238" s="102"/>
      <c r="D238" s="102"/>
      <c r="E238" s="102"/>
      <c r="F238" s="102"/>
      <c r="G238" s="102"/>
      <c r="H238" s="103"/>
      <c r="I238" s="101"/>
      <c r="J238" s="101"/>
      <c r="K238" s="104"/>
      <c r="L238" s="105"/>
      <c r="M238" s="105"/>
      <c r="N238" s="102"/>
      <c r="O238" s="102"/>
    </row>
    <row r="239" spans="1:15" ht="12">
      <c r="A239" s="101"/>
      <c r="B239" s="102"/>
      <c r="C239" s="102"/>
      <c r="D239" s="102"/>
      <c r="E239" s="102"/>
      <c r="F239" s="102"/>
      <c r="G239" s="102"/>
      <c r="H239" s="103"/>
      <c r="I239" s="101"/>
      <c r="J239" s="101"/>
      <c r="K239" s="104"/>
      <c r="L239" s="105"/>
      <c r="M239" s="105"/>
      <c r="N239" s="102"/>
      <c r="O239" s="102"/>
    </row>
    <row r="241" spans="1:15" ht="45.75" customHeight="1">
      <c r="A241" s="122" t="s">
        <v>515</v>
      </c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</row>
    <row r="242" spans="1:15" ht="12">
      <c r="A242" s="98"/>
      <c r="B242" s="99"/>
      <c r="C242" s="98"/>
      <c r="D242" s="98"/>
      <c r="E242" s="98"/>
      <c r="F242" s="98"/>
      <c r="G242" s="98"/>
      <c r="H242" s="98"/>
      <c r="I242" s="98"/>
      <c r="J242" s="98"/>
      <c r="K242" s="100"/>
      <c r="L242" s="99"/>
      <c r="M242" s="99"/>
      <c r="N242" s="98"/>
      <c r="O242" s="98"/>
    </row>
  </sheetData>
  <sheetProtection/>
  <mergeCells count="35">
    <mergeCell ref="H12:H13"/>
    <mergeCell ref="I12:J12"/>
    <mergeCell ref="K12:K13"/>
    <mergeCell ref="L12:M12"/>
    <mergeCell ref="A241:O241"/>
    <mergeCell ref="A15:O15"/>
    <mergeCell ref="A140:O140"/>
    <mergeCell ref="A185:O185"/>
    <mergeCell ref="A205:O205"/>
    <mergeCell ref="A10:O10"/>
    <mergeCell ref="A11:A13"/>
    <mergeCell ref="B11:B13"/>
    <mergeCell ref="C11:C13"/>
    <mergeCell ref="D11:M11"/>
    <mergeCell ref="N11:N13"/>
    <mergeCell ref="O11:O12"/>
    <mergeCell ref="D12:D13"/>
    <mergeCell ref="E12:E13"/>
    <mergeCell ref="F12:G12"/>
    <mergeCell ref="F5:O5"/>
    <mergeCell ref="A2:O2"/>
    <mergeCell ref="A3:E3"/>
    <mergeCell ref="F3:O3"/>
    <mergeCell ref="A4:E4"/>
    <mergeCell ref="F4:O4"/>
    <mergeCell ref="A9:E9"/>
    <mergeCell ref="F9:O9"/>
    <mergeCell ref="A6:E6"/>
    <mergeCell ref="L1:O1"/>
    <mergeCell ref="F6:O6"/>
    <mergeCell ref="A7:E7"/>
    <mergeCell ref="F7:O7"/>
    <mergeCell ref="A8:E8"/>
    <mergeCell ref="F8:O8"/>
    <mergeCell ref="A5:E5"/>
  </mergeCells>
  <hyperlinks>
    <hyperlink ref="F6" r:id="rId1" display="kazenergo.omts@yandex.ru"/>
  </hyperlinks>
  <printOptions/>
  <pageMargins left="0.27" right="0.21" top="0.53" bottom="0.39" header="0.51" footer="0.37"/>
  <pageSetup horizontalDpi="600" verticalDpi="600" orientation="landscape" paperSize="9" scale="78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F7" sqref="F7:O7"/>
    </sheetView>
  </sheetViews>
  <sheetFormatPr defaultColWidth="9.140625" defaultRowHeight="12.75"/>
  <cols>
    <col min="4" max="4" width="12.8515625" style="0" customWidth="1"/>
    <col min="5" max="5" width="13.421875" style="0" customWidth="1"/>
    <col min="8" max="8" width="12.00390625" style="0" customWidth="1"/>
    <col min="11" max="11" width="15.00390625" style="0" customWidth="1"/>
    <col min="12" max="12" width="12.8515625" style="0" customWidth="1"/>
    <col min="13" max="13" width="12.421875" style="0" customWidth="1"/>
    <col min="14" max="14" width="11.00390625" style="0" customWidth="1"/>
  </cols>
  <sheetData>
    <row r="1" spans="1:15" ht="27" customHeight="1">
      <c r="A1" s="12"/>
      <c r="B1" s="41"/>
      <c r="C1" s="17"/>
      <c r="D1" s="14"/>
      <c r="E1" s="2"/>
      <c r="F1" s="2"/>
      <c r="G1" s="7"/>
      <c r="H1" s="13"/>
      <c r="I1" s="1"/>
      <c r="J1" s="1"/>
      <c r="K1" s="42"/>
      <c r="L1" s="141" t="s">
        <v>37</v>
      </c>
      <c r="M1" s="141"/>
      <c r="N1" s="141"/>
      <c r="O1" s="141"/>
    </row>
    <row r="2" spans="1:15" ht="36.75" customHeight="1">
      <c r="A2" s="138" t="s">
        <v>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2.75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2.75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2.75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2.75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2.7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2.7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2.75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3.5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13.5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56.25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ht="79.5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ht="13.5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ht="13.5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2.75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3.5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5" ht="12.75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</row>
    <row r="21" spans="1:15" ht="12.75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</row>
    <row r="22" spans="1:15" ht="13.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</row>
    <row r="23" spans="1:15" ht="13.5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</row>
    <row r="24" spans="1:15" ht="12.75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</row>
    <row r="25" spans="1:15" ht="12.75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</row>
    <row r="26" spans="1:15" ht="13.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</row>
    <row r="27" spans="1:15" ht="13.5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</row>
    <row r="28" spans="1:15" ht="12.75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</row>
    <row r="29" spans="1:15" ht="12.75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</row>
    <row r="30" spans="1:15" ht="12.75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</row>
    <row r="31" spans="1:15" ht="12.75">
      <c r="A31" s="12"/>
      <c r="B31" s="41"/>
      <c r="C31" s="17"/>
      <c r="D31" s="14"/>
      <c r="E31" s="2"/>
      <c r="F31" s="2"/>
      <c r="G31" s="7"/>
      <c r="H31" s="13"/>
      <c r="I31" s="1"/>
      <c r="J31" s="1"/>
      <c r="K31" s="42"/>
      <c r="L31" s="43"/>
      <c r="M31" s="44"/>
      <c r="N31" s="13"/>
      <c r="O31" s="13"/>
    </row>
    <row r="32" spans="1:15" ht="12.75">
      <c r="A32" s="12"/>
      <c r="B32" s="41"/>
      <c r="C32" s="17"/>
      <c r="D32" s="14"/>
      <c r="E32" s="2"/>
      <c r="F32" s="2"/>
      <c r="G32" s="7"/>
      <c r="H32" s="13"/>
      <c r="I32" s="1"/>
      <c r="J32" s="1"/>
      <c r="K32" s="42"/>
      <c r="L32" s="43"/>
      <c r="M32" s="44"/>
      <c r="N32" s="13"/>
      <c r="O32" s="13"/>
    </row>
    <row r="33" spans="1:15" ht="42.75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</sheetData>
  <mergeCells count="35">
    <mergeCell ref="L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O10"/>
    <mergeCell ref="A11:A13"/>
    <mergeCell ref="B11:B13"/>
    <mergeCell ref="C11:C13"/>
    <mergeCell ref="D11:M11"/>
    <mergeCell ref="N11:N13"/>
    <mergeCell ref="O11:O12"/>
    <mergeCell ref="D12:D13"/>
    <mergeCell ref="E12:E13"/>
    <mergeCell ref="F12:G12"/>
    <mergeCell ref="H12:H13"/>
    <mergeCell ref="I12:J12"/>
    <mergeCell ref="K12:K13"/>
    <mergeCell ref="L12:M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  <mergeCell ref="A11:A13"/>
    <mergeCell ref="B11:B13"/>
    <mergeCell ref="C11:C13"/>
    <mergeCell ref="D11:M11"/>
    <mergeCell ref="H12:H13"/>
    <mergeCell ref="I12:J12"/>
    <mergeCell ref="K12:K13"/>
    <mergeCell ref="L12:M12"/>
    <mergeCell ref="A5:E5"/>
    <mergeCell ref="F5:O5"/>
    <mergeCell ref="L1:O1"/>
    <mergeCell ref="A2:O2"/>
    <mergeCell ref="A3:E3"/>
    <mergeCell ref="F3:O3"/>
    <mergeCell ref="A4:E4"/>
    <mergeCell ref="F4:O4"/>
    <mergeCell ref="A9:E9"/>
    <mergeCell ref="F9:O9"/>
    <mergeCell ref="A6:E6"/>
    <mergeCell ref="A10:O10"/>
    <mergeCell ref="F6:O6"/>
    <mergeCell ref="A7:E7"/>
    <mergeCell ref="F7:O7"/>
    <mergeCell ref="A8:E8"/>
    <mergeCell ref="F8:O8"/>
  </mergeCells>
  <hyperlinks>
    <hyperlink ref="F6" r:id="rId1" display="kazenergo.omts@yandex.ru"/>
  </hyperlinks>
  <printOptions/>
  <pageMargins left="0.25" right="0.2" top="0.36" bottom="0.36" header="0.3" footer="0.3"/>
  <pageSetup horizontalDpi="600" verticalDpi="600" orientation="landscape" paperSize="9" scale="8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15:O15"/>
    <mergeCell ref="D12:D13"/>
    <mergeCell ref="E12:E13"/>
    <mergeCell ref="F12:G12"/>
    <mergeCell ref="O11:O12"/>
    <mergeCell ref="K12:K13"/>
    <mergeCell ref="L12:M12"/>
    <mergeCell ref="B11:B13"/>
    <mergeCell ref="C11:C13"/>
    <mergeCell ref="D11:M11"/>
    <mergeCell ref="L1:O1"/>
    <mergeCell ref="A9:E9"/>
    <mergeCell ref="F9:O9"/>
    <mergeCell ref="A6:E6"/>
    <mergeCell ref="A2:O2"/>
    <mergeCell ref="A3:E3"/>
    <mergeCell ref="F3:O3"/>
    <mergeCell ref="A4:E4"/>
    <mergeCell ref="F4:O4"/>
    <mergeCell ref="A5:E5"/>
    <mergeCell ref="A33:O33"/>
    <mergeCell ref="A8:E8"/>
    <mergeCell ref="F8:O8"/>
    <mergeCell ref="A10:O10"/>
    <mergeCell ref="A11:A13"/>
    <mergeCell ref="H12:H13"/>
    <mergeCell ref="A19:O19"/>
    <mergeCell ref="A23:O23"/>
    <mergeCell ref="A27:O27"/>
    <mergeCell ref="I12:J12"/>
    <mergeCell ref="N11:N13"/>
    <mergeCell ref="F5:O5"/>
    <mergeCell ref="F6:O6"/>
    <mergeCell ref="A7:E7"/>
    <mergeCell ref="F7:O7"/>
  </mergeCells>
  <hyperlinks>
    <hyperlink ref="F6" r:id="rId1" display="kazenergo.omts@yandex.ru"/>
  </hyperlinks>
  <printOptions/>
  <pageMargins left="0.3" right="0.23" top="0.36" bottom="0.33" header="0.3" footer="0.3"/>
  <pageSetup horizontalDpi="600" verticalDpi="600" orientation="landscape" paperSize="9" scale="85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E12:E13"/>
    <mergeCell ref="A27:O27"/>
    <mergeCell ref="A33:O33"/>
    <mergeCell ref="A10:O10"/>
    <mergeCell ref="A11:A13"/>
    <mergeCell ref="B11:B13"/>
    <mergeCell ref="C11:C13"/>
    <mergeCell ref="D11:M11"/>
    <mergeCell ref="N11:N13"/>
    <mergeCell ref="A15:O15"/>
    <mergeCell ref="A8:E8"/>
    <mergeCell ref="A19:O19"/>
    <mergeCell ref="A23:O23"/>
    <mergeCell ref="A5:E5"/>
    <mergeCell ref="F5:O5"/>
    <mergeCell ref="A9:E9"/>
    <mergeCell ref="F9:O9"/>
    <mergeCell ref="A6:E6"/>
    <mergeCell ref="F6:O6"/>
    <mergeCell ref="D12:D13"/>
    <mergeCell ref="A4:E4"/>
    <mergeCell ref="F4:O4"/>
    <mergeCell ref="A7:E7"/>
    <mergeCell ref="F7:O7"/>
    <mergeCell ref="L1:O1"/>
    <mergeCell ref="A2:O2"/>
    <mergeCell ref="A3:E3"/>
    <mergeCell ref="F3:O3"/>
    <mergeCell ref="F8:O8"/>
    <mergeCell ref="I12:J12"/>
    <mergeCell ref="K12:K13"/>
    <mergeCell ref="L12:M12"/>
    <mergeCell ref="O11:O12"/>
    <mergeCell ref="F12:G12"/>
    <mergeCell ref="H12:H13"/>
  </mergeCells>
  <hyperlinks>
    <hyperlink ref="F6" r:id="rId1" display="kazenergo.omts@yandex.ru"/>
  </hyperlinks>
  <printOptions/>
  <pageMargins left="0.25" right="0.21" top="0.37" bottom="0.33" header="0.3" footer="0.3"/>
  <pageSetup horizontalDpi="600" verticalDpi="600" orientation="landscape" paperSize="9" scale="85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  <mergeCell ref="A11:A13"/>
    <mergeCell ref="B11:B13"/>
    <mergeCell ref="C11:C13"/>
    <mergeCell ref="D11:M11"/>
    <mergeCell ref="H12:H13"/>
    <mergeCell ref="I12:J12"/>
    <mergeCell ref="K12:K13"/>
    <mergeCell ref="L12:M12"/>
    <mergeCell ref="A5:E5"/>
    <mergeCell ref="F5:O5"/>
    <mergeCell ref="L1:O1"/>
    <mergeCell ref="A2:O2"/>
    <mergeCell ref="A3:E3"/>
    <mergeCell ref="F3:O3"/>
    <mergeCell ref="A4:E4"/>
    <mergeCell ref="F4:O4"/>
    <mergeCell ref="A9:E9"/>
    <mergeCell ref="F9:O9"/>
    <mergeCell ref="A6:E6"/>
    <mergeCell ref="A10:O10"/>
    <mergeCell ref="F6:O6"/>
    <mergeCell ref="A7:E7"/>
    <mergeCell ref="F7:O7"/>
    <mergeCell ref="A8:E8"/>
    <mergeCell ref="F8:O8"/>
  </mergeCells>
  <hyperlinks>
    <hyperlink ref="F6" r:id="rId1" display="kazenergo.omts@yandex.ru"/>
  </hyperlinks>
  <printOptions/>
  <pageMargins left="0.26" right="0.26" top="0.35" bottom="0.36" header="0.3" footer="0.3"/>
  <pageSetup horizontalDpi="600" verticalDpi="600" orientation="landscape" paperSize="9" scale="85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  <mergeCell ref="A11:A13"/>
    <mergeCell ref="B11:B13"/>
    <mergeCell ref="C11:C13"/>
    <mergeCell ref="D11:M11"/>
    <mergeCell ref="H12:H13"/>
    <mergeCell ref="I12:J12"/>
    <mergeCell ref="K12:K13"/>
    <mergeCell ref="L12:M12"/>
    <mergeCell ref="A5:E5"/>
    <mergeCell ref="F5:O5"/>
    <mergeCell ref="L1:O1"/>
    <mergeCell ref="A2:O2"/>
    <mergeCell ref="A3:E3"/>
    <mergeCell ref="F3:O3"/>
    <mergeCell ref="A4:E4"/>
    <mergeCell ref="F4:O4"/>
    <mergeCell ref="A9:E9"/>
    <mergeCell ref="F9:O9"/>
    <mergeCell ref="A6:E6"/>
    <mergeCell ref="A10:O10"/>
    <mergeCell ref="F6:O6"/>
    <mergeCell ref="A7:E7"/>
    <mergeCell ref="F7:O7"/>
    <mergeCell ref="A8:E8"/>
    <mergeCell ref="F8:O8"/>
  </mergeCells>
  <hyperlinks>
    <hyperlink ref="F6" r:id="rId1" display="kazenergo.omts@yandex.ru"/>
  </hyperlinks>
  <printOptions/>
  <pageMargins left="0.3" right="0.2" top="0.36" bottom="0.41" header="0.3" footer="0.3"/>
  <pageSetup horizontalDpi="600" verticalDpi="600" orientation="landscape" paperSize="9" scale="85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  <mergeCell ref="A11:A13"/>
    <mergeCell ref="B11:B13"/>
    <mergeCell ref="C11:C13"/>
    <mergeCell ref="D11:M11"/>
    <mergeCell ref="H12:H13"/>
    <mergeCell ref="I12:J12"/>
    <mergeCell ref="K12:K13"/>
    <mergeCell ref="L12:M12"/>
    <mergeCell ref="A5:E5"/>
    <mergeCell ref="F5:O5"/>
    <mergeCell ref="L1:O1"/>
    <mergeCell ref="A2:O2"/>
    <mergeCell ref="A3:E3"/>
    <mergeCell ref="F3:O3"/>
    <mergeCell ref="A4:E4"/>
    <mergeCell ref="F4:O4"/>
    <mergeCell ref="A9:E9"/>
    <mergeCell ref="F9:O9"/>
    <mergeCell ref="A6:E6"/>
    <mergeCell ref="A10:O10"/>
    <mergeCell ref="F6:O6"/>
    <mergeCell ref="A7:E7"/>
    <mergeCell ref="F7:O7"/>
    <mergeCell ref="A8:E8"/>
    <mergeCell ref="F8:O8"/>
  </mergeCells>
  <hyperlinks>
    <hyperlink ref="F6" r:id="rId1" display="kazenergo.omts@yandex.ru"/>
  </hyperlinks>
  <printOptions/>
  <pageMargins left="0.23" right="0.27" top="0.4" bottom="0.38" header="0.3" footer="0.3"/>
  <pageSetup horizontalDpi="600" verticalDpi="600" orientation="landscape" paperSize="9" scale="85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4:E4"/>
    <mergeCell ref="F4:O4"/>
    <mergeCell ref="A19:O19"/>
    <mergeCell ref="A23:O23"/>
    <mergeCell ref="K12:K13"/>
    <mergeCell ref="L12:M12"/>
    <mergeCell ref="N11:N13"/>
    <mergeCell ref="A15:O15"/>
    <mergeCell ref="E12:E13"/>
    <mergeCell ref="F12:G12"/>
    <mergeCell ref="A9:E9"/>
    <mergeCell ref="F9:O9"/>
    <mergeCell ref="I12:J12"/>
    <mergeCell ref="L1:O1"/>
    <mergeCell ref="A5:E5"/>
    <mergeCell ref="F5:O5"/>
    <mergeCell ref="F6:O6"/>
    <mergeCell ref="A2:O2"/>
    <mergeCell ref="A3:E3"/>
    <mergeCell ref="F3:O3"/>
    <mergeCell ref="A6:E6"/>
    <mergeCell ref="A7:E7"/>
    <mergeCell ref="F7:O7"/>
    <mergeCell ref="A8:E8"/>
    <mergeCell ref="F8:O8"/>
    <mergeCell ref="A10:O10"/>
    <mergeCell ref="A33:O33"/>
    <mergeCell ref="A11:A13"/>
    <mergeCell ref="B11:B13"/>
    <mergeCell ref="C11:C13"/>
    <mergeCell ref="D11:M11"/>
    <mergeCell ref="O11:O12"/>
    <mergeCell ref="D12:D13"/>
    <mergeCell ref="A27:O27"/>
    <mergeCell ref="H12:H13"/>
  </mergeCells>
  <hyperlinks>
    <hyperlink ref="F6" r:id="rId1" display="kazenergo.omts@yandex.ru"/>
  </hyperlinks>
  <printOptions/>
  <pageMargins left="0.26" right="0.22" top="0.36" bottom="0.43" header="0.3" footer="0.3"/>
  <pageSetup horizontalDpi="600" verticalDpi="600" orientation="landscape" paperSize="9" scale="85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7:E7"/>
    <mergeCell ref="F7:O7"/>
    <mergeCell ref="L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10:O10"/>
    <mergeCell ref="A11:A13"/>
    <mergeCell ref="B11:B13"/>
    <mergeCell ref="C11:C13"/>
    <mergeCell ref="D11:M11"/>
    <mergeCell ref="N11:N13"/>
    <mergeCell ref="A8:E8"/>
    <mergeCell ref="F8:O8"/>
    <mergeCell ref="A9:E9"/>
    <mergeCell ref="F9:O9"/>
    <mergeCell ref="O11:O12"/>
    <mergeCell ref="D12:D13"/>
    <mergeCell ref="E12:E13"/>
    <mergeCell ref="F12:G12"/>
    <mergeCell ref="H12:H13"/>
    <mergeCell ref="I12:J12"/>
    <mergeCell ref="K12:K13"/>
    <mergeCell ref="L12:M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26" right="0.19" top="0.26" bottom="0.29" header="0.21" footer="0.27"/>
  <pageSetup horizontalDpi="600" verticalDpi="600" orientation="landscape" paperSize="9" scale="85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A34"/>
  <sheetViews>
    <sheetView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  <mergeCell ref="A11:A13"/>
    <mergeCell ref="B11:B13"/>
    <mergeCell ref="C11:C13"/>
    <mergeCell ref="D11:M11"/>
    <mergeCell ref="H12:H13"/>
    <mergeCell ref="I12:J12"/>
    <mergeCell ref="K12:K13"/>
    <mergeCell ref="L12:M12"/>
    <mergeCell ref="A5:E5"/>
    <mergeCell ref="F5:O5"/>
    <mergeCell ref="L1:O1"/>
    <mergeCell ref="A2:O2"/>
    <mergeCell ref="A3:E3"/>
    <mergeCell ref="F3:O3"/>
    <mergeCell ref="A4:E4"/>
    <mergeCell ref="F4:O4"/>
    <mergeCell ref="A9:E9"/>
    <mergeCell ref="F9:O9"/>
    <mergeCell ref="A6:E6"/>
    <mergeCell ref="A10:O10"/>
    <mergeCell ref="F6:O6"/>
    <mergeCell ref="A7:E7"/>
    <mergeCell ref="F7:O7"/>
    <mergeCell ref="A8:E8"/>
    <mergeCell ref="F8:O8"/>
  </mergeCells>
  <hyperlinks>
    <hyperlink ref="F6" r:id="rId1" display="kazenergo.omts@yandex.ru"/>
  </hyperlinks>
  <printOptions/>
  <pageMargins left="0.23" right="0.2" top="0.35" bottom="0.36" header="0.3" footer="0.3"/>
  <pageSetup horizontalDpi="600" verticalDpi="6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D11" sqref="D11:M11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L1:O1"/>
    <mergeCell ref="A10:O10"/>
    <mergeCell ref="D11:M11"/>
    <mergeCell ref="N11:N13"/>
    <mergeCell ref="O11:O12"/>
    <mergeCell ref="D12:D13"/>
    <mergeCell ref="F9:O9"/>
    <mergeCell ref="F6:O6"/>
    <mergeCell ref="A7:E7"/>
    <mergeCell ref="K12:K13"/>
    <mergeCell ref="F7:O7"/>
    <mergeCell ref="A8:E8"/>
    <mergeCell ref="F8:O8"/>
    <mergeCell ref="H12:H13"/>
    <mergeCell ref="I12:J12"/>
    <mergeCell ref="A11:A13"/>
    <mergeCell ref="B11:B13"/>
    <mergeCell ref="A5:E5"/>
    <mergeCell ref="F5:O5"/>
    <mergeCell ref="A6:E6"/>
    <mergeCell ref="A2:O2"/>
    <mergeCell ref="A3:E3"/>
    <mergeCell ref="F3:O3"/>
    <mergeCell ref="A4:E4"/>
    <mergeCell ref="F4:O4"/>
    <mergeCell ref="A23:O23"/>
    <mergeCell ref="A27:O27"/>
    <mergeCell ref="A33:O33"/>
    <mergeCell ref="A9:E9"/>
    <mergeCell ref="C11:C13"/>
    <mergeCell ref="L12:M12"/>
    <mergeCell ref="A15:O15"/>
    <mergeCell ref="A19:O19"/>
    <mergeCell ref="E12:E13"/>
    <mergeCell ref="F12:G12"/>
  </mergeCells>
  <hyperlinks>
    <hyperlink ref="F6" r:id="rId1" display="kazenergo.omts@yandex.ru"/>
  </hyperlinks>
  <printOptions/>
  <pageMargins left="0.24" right="0.28" top="0.36" bottom="0.32" header="0.34" footer="0.24"/>
  <pageSetup horizontalDpi="600" verticalDpi="600" orientation="landscape" paperSize="9" scale="85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  <mergeCell ref="A11:A13"/>
    <mergeCell ref="B11:B13"/>
    <mergeCell ref="C11:C13"/>
    <mergeCell ref="D11:M11"/>
    <mergeCell ref="H12:H13"/>
    <mergeCell ref="I12:J12"/>
    <mergeCell ref="K12:K13"/>
    <mergeCell ref="L12:M12"/>
    <mergeCell ref="L1:O1"/>
    <mergeCell ref="A7:E7"/>
    <mergeCell ref="F7:O7"/>
    <mergeCell ref="A8:E8"/>
    <mergeCell ref="F8:O8"/>
    <mergeCell ref="A6:E6"/>
    <mergeCell ref="F6:O6"/>
    <mergeCell ref="A9:E9"/>
    <mergeCell ref="F9:O9"/>
    <mergeCell ref="A10:O10"/>
    <mergeCell ref="A2:O2"/>
    <mergeCell ref="A3:E3"/>
    <mergeCell ref="F3:O3"/>
    <mergeCell ref="A4:E4"/>
    <mergeCell ref="F4:O4"/>
    <mergeCell ref="A5:E5"/>
    <mergeCell ref="F5:O5"/>
  </mergeCells>
  <hyperlinks>
    <hyperlink ref="F6" r:id="rId1" display="kazenergo.omts@yandex.ru"/>
  </hyperlinks>
  <printOptions/>
  <pageMargins left="0.23" right="0.2" top="0.36" bottom="0.38" header="0.3" footer="0.3"/>
  <pageSetup horizontalDpi="600" verticalDpi="600" orientation="landscape" paperSize="9" scale="85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A34"/>
  <sheetViews>
    <sheetView view="pageLayout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  <mergeCell ref="A11:A13"/>
    <mergeCell ref="B11:B13"/>
    <mergeCell ref="C11:C13"/>
    <mergeCell ref="D11:M11"/>
    <mergeCell ref="H12:H13"/>
    <mergeCell ref="I12:J12"/>
    <mergeCell ref="K12:K13"/>
    <mergeCell ref="L12:M12"/>
    <mergeCell ref="A5:E5"/>
    <mergeCell ref="F5:O5"/>
    <mergeCell ref="L1:O1"/>
    <mergeCell ref="A2:O2"/>
    <mergeCell ref="A3:E3"/>
    <mergeCell ref="F3:O3"/>
    <mergeCell ref="A4:E4"/>
    <mergeCell ref="F4:O4"/>
    <mergeCell ref="A9:E9"/>
    <mergeCell ref="F9:O9"/>
    <mergeCell ref="A6:E6"/>
    <mergeCell ref="A10:O10"/>
    <mergeCell ref="F6:O6"/>
    <mergeCell ref="A7:E7"/>
    <mergeCell ref="F7:O7"/>
    <mergeCell ref="A8:E8"/>
    <mergeCell ref="F8:O8"/>
  </mergeCells>
  <hyperlinks>
    <hyperlink ref="F6" r:id="rId1" display="kazenergo.omts@yandex.ru"/>
  </hyperlinks>
  <printOptions/>
  <pageMargins left="0.27" right="0.26" top="0.34" bottom="0.4" header="0.31496062992125984" footer="0.31496062992125984"/>
  <pageSetup horizontalDpi="600" verticalDpi="600" orientation="landscape" paperSize="9" scale="85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L1:O1"/>
    <mergeCell ref="A5:E5"/>
    <mergeCell ref="F5:O5"/>
    <mergeCell ref="A6:E6"/>
    <mergeCell ref="A2:O2"/>
    <mergeCell ref="A3:E3"/>
    <mergeCell ref="F3:O3"/>
    <mergeCell ref="A4:E4"/>
    <mergeCell ref="F4:O4"/>
    <mergeCell ref="F6:O6"/>
    <mergeCell ref="A7:E7"/>
    <mergeCell ref="F7:O7"/>
    <mergeCell ref="A10:O10"/>
    <mergeCell ref="A8:E8"/>
    <mergeCell ref="F8:O8"/>
    <mergeCell ref="A9:E9"/>
    <mergeCell ref="F9:O9"/>
    <mergeCell ref="C11:C13"/>
    <mergeCell ref="D11:M11"/>
    <mergeCell ref="A15:O15"/>
    <mergeCell ref="O11:O12"/>
    <mergeCell ref="D12:D13"/>
    <mergeCell ref="E12:E13"/>
    <mergeCell ref="F12:G12"/>
    <mergeCell ref="H12:H13"/>
    <mergeCell ref="A27:O27"/>
    <mergeCell ref="A33:O33"/>
    <mergeCell ref="I12:J12"/>
    <mergeCell ref="K12:K13"/>
    <mergeCell ref="L12:M12"/>
    <mergeCell ref="N11:N13"/>
    <mergeCell ref="A19:O19"/>
    <mergeCell ref="A23:O23"/>
    <mergeCell ref="A11:A13"/>
    <mergeCell ref="B11:B13"/>
  </mergeCells>
  <hyperlinks>
    <hyperlink ref="F6" r:id="rId1" display="kazenergo.omts@yandex.ru"/>
  </hyperlinks>
  <printOptions/>
  <pageMargins left="0.31" right="0.2" top="0.36" bottom="0.35" header="0.3" footer="0.3"/>
  <pageSetup horizontalDpi="600" verticalDpi="600" orientation="landscape" paperSize="9" scale="85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H12:H13"/>
    <mergeCell ref="I12:J12"/>
    <mergeCell ref="K12:K13"/>
    <mergeCell ref="L12:M12"/>
    <mergeCell ref="A33:O33"/>
    <mergeCell ref="A15:O15"/>
    <mergeCell ref="A19:O19"/>
    <mergeCell ref="A23:O23"/>
    <mergeCell ref="A27:O27"/>
    <mergeCell ref="A10:O10"/>
    <mergeCell ref="A11:A13"/>
    <mergeCell ref="B11:B13"/>
    <mergeCell ref="C11:C13"/>
    <mergeCell ref="D11:M11"/>
    <mergeCell ref="N11:N13"/>
    <mergeCell ref="O11:O12"/>
    <mergeCell ref="D12:D13"/>
    <mergeCell ref="E12:E13"/>
    <mergeCell ref="F12:G12"/>
    <mergeCell ref="A6:E6"/>
    <mergeCell ref="F6:O6"/>
    <mergeCell ref="A7:E7"/>
    <mergeCell ref="F7:O7"/>
    <mergeCell ref="A8:E8"/>
    <mergeCell ref="F8:O8"/>
    <mergeCell ref="A9:E9"/>
    <mergeCell ref="F9:O9"/>
    <mergeCell ref="L1:O1"/>
    <mergeCell ref="A2:O2"/>
    <mergeCell ref="A3:E3"/>
    <mergeCell ref="F3:O3"/>
    <mergeCell ref="A4:E4"/>
    <mergeCell ref="F4:O4"/>
    <mergeCell ref="A5:E5"/>
    <mergeCell ref="F5:O5"/>
  </mergeCells>
  <hyperlinks>
    <hyperlink ref="F6" r:id="rId1" display="kazenergo.omts@yandex.ru"/>
  </hyperlinks>
  <printOptions/>
  <pageMargins left="0.25" right="0.17" top="0.38" bottom="0.34" header="0.33" footer="0.31"/>
  <pageSetup horizontalDpi="600" verticalDpi="600" orientation="landscape" paperSize="9" scale="85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1.0039062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7:E7"/>
    <mergeCell ref="F7:O7"/>
    <mergeCell ref="L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10:O10"/>
    <mergeCell ref="A11:A13"/>
    <mergeCell ref="B11:B13"/>
    <mergeCell ref="C11:C13"/>
    <mergeCell ref="D11:M11"/>
    <mergeCell ref="N11:N13"/>
    <mergeCell ref="A8:E8"/>
    <mergeCell ref="F8:O8"/>
    <mergeCell ref="A9:E9"/>
    <mergeCell ref="F9:O9"/>
    <mergeCell ref="O11:O12"/>
    <mergeCell ref="D12:D13"/>
    <mergeCell ref="E12:E13"/>
    <mergeCell ref="F12:G12"/>
    <mergeCell ref="H12:H13"/>
    <mergeCell ref="I12:J12"/>
    <mergeCell ref="K12:K13"/>
    <mergeCell ref="L12:M12"/>
    <mergeCell ref="A33:O33"/>
    <mergeCell ref="A15:O15"/>
    <mergeCell ref="A19:O19"/>
    <mergeCell ref="A23:O23"/>
    <mergeCell ref="A27:O27"/>
  </mergeCells>
  <hyperlinks>
    <hyperlink ref="F6" r:id="rId1" display="kazenergo.omts@yandex.ru"/>
  </hyperlinks>
  <printOptions/>
  <pageMargins left="0.21" right="0.22" top="0.32" bottom="0.37" header="0.25" footer="0.33"/>
  <pageSetup horizontalDpi="600" verticalDpi="600" orientation="landscape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  <mergeCell ref="A11:A13"/>
    <mergeCell ref="B11:B13"/>
    <mergeCell ref="C11:C13"/>
    <mergeCell ref="D11:M11"/>
    <mergeCell ref="H12:H13"/>
    <mergeCell ref="I12:J12"/>
    <mergeCell ref="K12:K13"/>
    <mergeCell ref="L12:M12"/>
    <mergeCell ref="A5:E5"/>
    <mergeCell ref="F5:O5"/>
    <mergeCell ref="L1:O1"/>
    <mergeCell ref="A2:O2"/>
    <mergeCell ref="A3:E3"/>
    <mergeCell ref="F3:O3"/>
    <mergeCell ref="A4:E4"/>
    <mergeCell ref="F4:O4"/>
    <mergeCell ref="A9:E9"/>
    <mergeCell ref="F9:O9"/>
    <mergeCell ref="A6:E6"/>
    <mergeCell ref="A10:O10"/>
    <mergeCell ref="F6:O6"/>
    <mergeCell ref="A7:E7"/>
    <mergeCell ref="F7:O7"/>
    <mergeCell ref="A8:E8"/>
    <mergeCell ref="F8:O8"/>
  </mergeCells>
  <hyperlinks>
    <hyperlink ref="F6" r:id="rId1" display="kazenergo.omts@yandex.ru"/>
  </hyperlinks>
  <printOptions/>
  <pageMargins left="0.32" right="0.22" top="0.35" bottom="0.47" header="0.3" footer="0.3"/>
  <pageSetup horizontalDpi="600" verticalDpi="600" orientation="landscape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  <mergeCell ref="A11:A13"/>
    <mergeCell ref="B11:B13"/>
    <mergeCell ref="C11:C13"/>
    <mergeCell ref="D11:M11"/>
    <mergeCell ref="H12:H13"/>
    <mergeCell ref="I12:J12"/>
    <mergeCell ref="K12:K13"/>
    <mergeCell ref="L12:M12"/>
    <mergeCell ref="A5:E5"/>
    <mergeCell ref="F5:O5"/>
    <mergeCell ref="L1:O1"/>
    <mergeCell ref="A2:O2"/>
    <mergeCell ref="A3:E3"/>
    <mergeCell ref="F3:O3"/>
    <mergeCell ref="A4:E4"/>
    <mergeCell ref="F4:O4"/>
    <mergeCell ref="A9:E9"/>
    <mergeCell ref="F9:O9"/>
    <mergeCell ref="A6:E6"/>
    <mergeCell ref="A10:O10"/>
    <mergeCell ref="F6:O6"/>
    <mergeCell ref="A7:E7"/>
    <mergeCell ref="F7:O7"/>
    <mergeCell ref="A8:E8"/>
    <mergeCell ref="F8:O8"/>
  </mergeCells>
  <hyperlinks>
    <hyperlink ref="F6" r:id="rId1" display="kazenergo.omts@yandex.ru"/>
  </hyperlinks>
  <printOptions/>
  <pageMargins left="0.28" right="0.24" top="0.35" bottom="0.34" header="0.3" footer="0.3"/>
  <pageSetup horizontalDpi="600" verticalDpi="600" orientation="landscape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33:O33"/>
    <mergeCell ref="A15:O15"/>
    <mergeCell ref="A19:O19"/>
    <mergeCell ref="A23:O23"/>
    <mergeCell ref="A27:O27"/>
    <mergeCell ref="L1:O1"/>
    <mergeCell ref="F6:O6"/>
    <mergeCell ref="A7:E7"/>
    <mergeCell ref="F7:O7"/>
    <mergeCell ref="A6:E6"/>
    <mergeCell ref="A5:E5"/>
    <mergeCell ref="F5:O5"/>
    <mergeCell ref="A2:O2"/>
    <mergeCell ref="A3:E3"/>
    <mergeCell ref="F3:O3"/>
    <mergeCell ref="N11:N13"/>
    <mergeCell ref="E12:E13"/>
    <mergeCell ref="F12:G12"/>
    <mergeCell ref="I12:J12"/>
    <mergeCell ref="K12:K13"/>
    <mergeCell ref="A11:A13"/>
    <mergeCell ref="B11:B13"/>
    <mergeCell ref="L12:M12"/>
    <mergeCell ref="C11:C13"/>
    <mergeCell ref="D11:M11"/>
    <mergeCell ref="O11:O12"/>
    <mergeCell ref="D12:D13"/>
    <mergeCell ref="A4:E4"/>
    <mergeCell ref="F4:O4"/>
    <mergeCell ref="H12:H13"/>
    <mergeCell ref="A8:E8"/>
    <mergeCell ref="F8:O8"/>
    <mergeCell ref="A9:E9"/>
    <mergeCell ref="F9:O9"/>
    <mergeCell ref="A10:O10"/>
  </mergeCells>
  <hyperlinks>
    <hyperlink ref="F6" r:id="rId1" display="kazenergo.omts@yandex.ru"/>
  </hyperlinks>
  <printOptions/>
  <pageMargins left="0.31" right="0.22" top="0.4" bottom="0.36" header="0.3" footer="0.3"/>
  <pageSetup horizontalDpi="600" verticalDpi="600" orientation="landscape" paperSize="9" scale="8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  <mergeCell ref="A11:A13"/>
    <mergeCell ref="B11:B13"/>
    <mergeCell ref="C11:C13"/>
    <mergeCell ref="D11:M11"/>
    <mergeCell ref="H12:H13"/>
    <mergeCell ref="I12:J12"/>
    <mergeCell ref="K12:K13"/>
    <mergeCell ref="L12:M12"/>
    <mergeCell ref="A5:E5"/>
    <mergeCell ref="F5:O5"/>
    <mergeCell ref="L1:O1"/>
    <mergeCell ref="A2:O2"/>
    <mergeCell ref="A3:E3"/>
    <mergeCell ref="F3:O3"/>
    <mergeCell ref="A4:E4"/>
    <mergeCell ref="F4:O4"/>
    <mergeCell ref="A9:E9"/>
    <mergeCell ref="F9:O9"/>
    <mergeCell ref="A6:E6"/>
    <mergeCell ref="A10:O10"/>
    <mergeCell ref="F6:O6"/>
    <mergeCell ref="A7:E7"/>
    <mergeCell ref="F7:O7"/>
    <mergeCell ref="A8:E8"/>
    <mergeCell ref="F8:O8"/>
  </mergeCells>
  <hyperlinks>
    <hyperlink ref="F6" r:id="rId1" display="kazenergo.omts@yandex.ru"/>
  </hyperlinks>
  <printOptions/>
  <pageMargins left="0.3" right="0.24" top="0.33" bottom="0.37" header="0.3" footer="0.3"/>
  <pageSetup horizontalDpi="600" verticalDpi="600" orientation="landscape" paperSize="9" scale="8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  <mergeCell ref="A11:A13"/>
    <mergeCell ref="B11:B13"/>
    <mergeCell ref="C11:C13"/>
    <mergeCell ref="D11:M11"/>
    <mergeCell ref="H12:H13"/>
    <mergeCell ref="I12:J12"/>
    <mergeCell ref="K12:K13"/>
    <mergeCell ref="L12:M12"/>
    <mergeCell ref="A5:E5"/>
    <mergeCell ref="F5:O5"/>
    <mergeCell ref="L1:O1"/>
    <mergeCell ref="A2:O2"/>
    <mergeCell ref="A3:E3"/>
    <mergeCell ref="F3:O3"/>
    <mergeCell ref="A4:E4"/>
    <mergeCell ref="F4:O4"/>
    <mergeCell ref="A9:E9"/>
    <mergeCell ref="F9:O9"/>
    <mergeCell ref="A6:E6"/>
    <mergeCell ref="A10:O10"/>
    <mergeCell ref="F6:O6"/>
    <mergeCell ref="A7:E7"/>
    <mergeCell ref="F7:O7"/>
    <mergeCell ref="A8:E8"/>
    <mergeCell ref="F8:O8"/>
  </mergeCells>
  <hyperlinks>
    <hyperlink ref="F6" r:id="rId1" display="kazenergo.omts@yandex.ru"/>
  </hyperlinks>
  <printOptions/>
  <pageMargins left="0.32" right="0.2" top="0.36" bottom="0.38" header="0.3" footer="0.3"/>
  <pageSetup horizontalDpi="600" verticalDpi="600" orientation="landscape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A27:O27"/>
    <mergeCell ref="A33:O33"/>
    <mergeCell ref="L12:M12"/>
    <mergeCell ref="A15:O15"/>
    <mergeCell ref="A19:O19"/>
    <mergeCell ref="A23:O23"/>
    <mergeCell ref="C11:C13"/>
    <mergeCell ref="D11:M11"/>
    <mergeCell ref="N11:N13"/>
    <mergeCell ref="O11:O12"/>
    <mergeCell ref="L1:O1"/>
    <mergeCell ref="A6:E6"/>
    <mergeCell ref="A2:O2"/>
    <mergeCell ref="A3:E3"/>
    <mergeCell ref="F3:O3"/>
    <mergeCell ref="A4:E4"/>
    <mergeCell ref="F4:O4"/>
    <mergeCell ref="A5:E5"/>
    <mergeCell ref="A7:E7"/>
    <mergeCell ref="A10:O10"/>
    <mergeCell ref="F5:O5"/>
    <mergeCell ref="F6:O6"/>
    <mergeCell ref="F7:O7"/>
    <mergeCell ref="A8:E8"/>
    <mergeCell ref="F8:O8"/>
    <mergeCell ref="A11:A13"/>
    <mergeCell ref="B11:B13"/>
    <mergeCell ref="A9:E9"/>
    <mergeCell ref="F9:O9"/>
    <mergeCell ref="I12:J12"/>
    <mergeCell ref="K12:K13"/>
    <mergeCell ref="D12:D13"/>
    <mergeCell ref="E12:E13"/>
    <mergeCell ref="F12:G12"/>
    <mergeCell ref="H12:H13"/>
  </mergeCells>
  <hyperlinks>
    <hyperlink ref="F6" r:id="rId1" display="kazenergo.omts@yandex.ru"/>
  </hyperlinks>
  <printOptions/>
  <pageMargins left="0.26" right="0.24" top="0.39" bottom="0.35" header="0.3" footer="0.3"/>
  <pageSetup horizontalDpi="600" verticalDpi="600" orientation="landscape" paperSize="9" scale="85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A34"/>
  <sheetViews>
    <sheetView zoomScalePageLayoutView="0" workbookViewId="0" topLeftCell="A1">
      <selection activeCell="A2" sqref="A1:O2"/>
    </sheetView>
  </sheetViews>
  <sheetFormatPr defaultColWidth="9.140625" defaultRowHeight="12.75"/>
  <cols>
    <col min="1" max="1" width="5.8515625" style="12" customWidth="1"/>
    <col min="2" max="2" width="8.7109375" style="41" customWidth="1"/>
    <col min="3" max="3" width="9.7109375" style="17" customWidth="1"/>
    <col min="4" max="4" width="24.00390625" style="14" customWidth="1"/>
    <col min="5" max="5" width="21.00390625" style="2" customWidth="1"/>
    <col min="6" max="6" width="7.7109375" style="2" customWidth="1"/>
    <col min="7" max="7" width="10.28125" style="7" customWidth="1"/>
    <col min="8" max="8" width="10.7109375" style="13" customWidth="1"/>
    <col min="9" max="9" width="11.140625" style="1" customWidth="1"/>
    <col min="10" max="10" width="9.28125" style="1" bestFit="1" customWidth="1"/>
    <col min="11" max="11" width="14.28125" style="42" customWidth="1"/>
    <col min="12" max="12" width="11.140625" style="43" customWidth="1"/>
    <col min="13" max="13" width="9.28125" style="44" bestFit="1" customWidth="1"/>
    <col min="14" max="14" width="10.7109375" style="13" customWidth="1"/>
    <col min="15" max="15" width="7.00390625" style="13" customWidth="1"/>
    <col min="16" max="16" width="9.28125" style="1" bestFit="1" customWidth="1"/>
    <col min="17" max="17" width="10.421875" style="1" bestFit="1" customWidth="1"/>
    <col min="18" max="18" width="9.140625" style="1" customWidth="1"/>
    <col min="19" max="21" width="9.28125" style="1" bestFit="1" customWidth="1"/>
    <col min="22" max="24" width="9.140625" style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31" width="9.140625" style="1" customWidth="1"/>
    <col min="32" max="32" width="9.28125" style="1" bestFit="1" customWidth="1"/>
    <col min="33" max="33" width="10.421875" style="1" bestFit="1" customWidth="1"/>
    <col min="34" max="34" width="9.140625" style="1" customWidth="1"/>
    <col min="35" max="37" width="9.28125" style="1" bestFit="1" customWidth="1"/>
    <col min="38" max="40" width="9.140625" style="1" customWidth="1"/>
    <col min="41" max="41" width="9.28125" style="1" bestFit="1" customWidth="1"/>
    <col min="42" max="42" width="9.140625" style="1" customWidth="1"/>
    <col min="43" max="43" width="9.28125" style="1" bestFit="1" customWidth="1"/>
    <col min="44" max="47" width="9.140625" style="1" customWidth="1"/>
    <col min="48" max="48" width="9.28125" style="1" bestFit="1" customWidth="1"/>
    <col min="49" max="49" width="10.421875" style="1" bestFit="1" customWidth="1"/>
    <col min="50" max="50" width="9.140625" style="1" customWidth="1"/>
    <col min="51" max="53" width="9.28125" style="1" bestFit="1" customWidth="1"/>
    <col min="54" max="56" width="9.140625" style="1" customWidth="1"/>
    <col min="57" max="57" width="9.28125" style="1" bestFit="1" customWidth="1"/>
    <col min="58" max="58" width="9.140625" style="1" customWidth="1"/>
    <col min="59" max="59" width="9.28125" style="1" bestFit="1" customWidth="1"/>
    <col min="60" max="63" width="9.140625" style="1" customWidth="1"/>
    <col min="64" max="64" width="9.28125" style="1" bestFit="1" customWidth="1"/>
    <col min="65" max="65" width="10.421875" style="1" bestFit="1" customWidth="1"/>
    <col min="66" max="66" width="9.140625" style="1" customWidth="1"/>
    <col min="67" max="69" width="9.28125" style="1" bestFit="1" customWidth="1"/>
    <col min="70" max="72" width="9.140625" style="1" customWidth="1"/>
    <col min="73" max="73" width="9.28125" style="1" bestFit="1" customWidth="1"/>
    <col min="74" max="74" width="9.140625" style="1" customWidth="1"/>
    <col min="75" max="75" width="9.28125" style="1" bestFit="1" customWidth="1"/>
    <col min="76" max="79" width="9.140625" style="1" customWidth="1"/>
    <col min="80" max="80" width="9.28125" style="1" bestFit="1" customWidth="1"/>
    <col min="81" max="81" width="10.421875" style="1" bestFit="1" customWidth="1"/>
    <col min="82" max="82" width="9.140625" style="1" customWidth="1"/>
    <col min="83" max="85" width="9.28125" style="1" bestFit="1" customWidth="1"/>
    <col min="86" max="88" width="9.140625" style="1" customWidth="1"/>
    <col min="89" max="89" width="9.28125" style="1" bestFit="1" customWidth="1"/>
    <col min="90" max="90" width="9.140625" style="1" customWidth="1"/>
    <col min="91" max="91" width="9.28125" style="1" bestFit="1" customWidth="1"/>
    <col min="92" max="95" width="9.140625" style="1" customWidth="1"/>
    <col min="96" max="96" width="9.28125" style="1" bestFit="1" customWidth="1"/>
    <col min="97" max="97" width="10.421875" style="1" bestFit="1" customWidth="1"/>
    <col min="98" max="98" width="9.140625" style="1" customWidth="1"/>
    <col min="99" max="101" width="9.28125" style="1" bestFit="1" customWidth="1"/>
    <col min="102" max="104" width="9.140625" style="1" customWidth="1"/>
    <col min="105" max="105" width="9.28125" style="1" bestFit="1" customWidth="1"/>
    <col min="106" max="106" width="9.140625" style="1" customWidth="1"/>
    <col min="107" max="107" width="9.28125" style="1" bestFit="1" customWidth="1"/>
    <col min="108" max="111" width="9.140625" style="1" customWidth="1"/>
    <col min="112" max="112" width="9.28125" style="1" bestFit="1" customWidth="1"/>
    <col min="113" max="113" width="10.421875" style="1" bestFit="1" customWidth="1"/>
    <col min="114" max="114" width="9.140625" style="1" customWidth="1"/>
    <col min="115" max="117" width="9.28125" style="1" bestFit="1" customWidth="1"/>
    <col min="118" max="16384" width="9.140625" style="1" customWidth="1"/>
  </cols>
  <sheetData>
    <row r="1" spans="12:15" ht="28.5" customHeight="1">
      <c r="L1" s="141" t="s">
        <v>37</v>
      </c>
      <c r="M1" s="141"/>
      <c r="N1" s="141"/>
      <c r="O1" s="141"/>
    </row>
    <row r="2" spans="1:15" ht="48" customHeigh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1.25" customHeight="1">
      <c r="A3" s="133" t="s">
        <v>1</v>
      </c>
      <c r="B3" s="133"/>
      <c r="C3" s="133"/>
      <c r="D3" s="133"/>
      <c r="E3" s="133"/>
      <c r="F3" s="137" t="s">
        <v>34</v>
      </c>
      <c r="G3" s="137"/>
      <c r="H3" s="137"/>
      <c r="I3" s="137"/>
      <c r="J3" s="137"/>
      <c r="K3" s="137"/>
      <c r="L3" s="137"/>
      <c r="M3" s="137"/>
      <c r="N3" s="137"/>
      <c r="O3" s="137"/>
    </row>
    <row r="4" spans="1:15" ht="11.25" customHeight="1">
      <c r="A4" s="133" t="s">
        <v>2</v>
      </c>
      <c r="B4" s="133"/>
      <c r="C4" s="133"/>
      <c r="D4" s="133"/>
      <c r="E4" s="133"/>
      <c r="F4" s="137" t="s">
        <v>30</v>
      </c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1.25" customHeight="1">
      <c r="A5" s="133" t="s">
        <v>3</v>
      </c>
      <c r="B5" s="133"/>
      <c r="C5" s="133"/>
      <c r="D5" s="133"/>
      <c r="E5" s="133"/>
      <c r="F5" s="137" t="s">
        <v>32</v>
      </c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1.25" customHeight="1">
      <c r="A6" s="133" t="s">
        <v>4</v>
      </c>
      <c r="B6" s="133"/>
      <c r="C6" s="133"/>
      <c r="D6" s="133"/>
      <c r="E6" s="133"/>
      <c r="F6" s="144" t="s">
        <v>5</v>
      </c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1.25">
      <c r="A7" s="133" t="s">
        <v>6</v>
      </c>
      <c r="B7" s="133"/>
      <c r="C7" s="133"/>
      <c r="D7" s="133"/>
      <c r="E7" s="133"/>
      <c r="F7" s="139" t="s">
        <v>33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1.25">
      <c r="A8" s="133" t="s">
        <v>7</v>
      </c>
      <c r="B8" s="133"/>
      <c r="C8" s="133"/>
      <c r="D8" s="133"/>
      <c r="E8" s="133"/>
      <c r="F8" s="137">
        <v>165901001</v>
      </c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1.25" customHeight="1">
      <c r="A9" s="133" t="s">
        <v>8</v>
      </c>
      <c r="B9" s="133"/>
      <c r="C9" s="133"/>
      <c r="D9" s="133"/>
      <c r="E9" s="133"/>
      <c r="F9" s="143">
        <v>92401380000</v>
      </c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1.25" customHeight="1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33.75" customHeight="1" thickBot="1">
      <c r="A11" s="134" t="s">
        <v>9</v>
      </c>
      <c r="B11" s="140" t="s">
        <v>10</v>
      </c>
      <c r="C11" s="134" t="s">
        <v>11</v>
      </c>
      <c r="D11" s="136" t="s">
        <v>12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 t="s">
        <v>13</v>
      </c>
      <c r="O11" s="136" t="s">
        <v>14</v>
      </c>
    </row>
    <row r="12" spans="1:15" ht="36" customHeight="1" thickBot="1">
      <c r="A12" s="134"/>
      <c r="B12" s="140"/>
      <c r="C12" s="134"/>
      <c r="D12" s="134" t="s">
        <v>15</v>
      </c>
      <c r="E12" s="134" t="s">
        <v>16</v>
      </c>
      <c r="F12" s="136" t="s">
        <v>17</v>
      </c>
      <c r="G12" s="136"/>
      <c r="H12" s="136" t="s">
        <v>18</v>
      </c>
      <c r="I12" s="136" t="s">
        <v>19</v>
      </c>
      <c r="J12" s="136"/>
      <c r="K12" s="145" t="s">
        <v>20</v>
      </c>
      <c r="L12" s="135" t="s">
        <v>21</v>
      </c>
      <c r="M12" s="135"/>
      <c r="N12" s="136"/>
      <c r="O12" s="136"/>
    </row>
    <row r="13" spans="1:15" s="13" customFormat="1" ht="84" customHeight="1" thickBot="1">
      <c r="A13" s="134"/>
      <c r="B13" s="140"/>
      <c r="C13" s="134"/>
      <c r="D13" s="134"/>
      <c r="E13" s="134"/>
      <c r="F13" s="4" t="s">
        <v>22</v>
      </c>
      <c r="G13" s="3" t="s">
        <v>23</v>
      </c>
      <c r="H13" s="136"/>
      <c r="I13" s="3" t="s">
        <v>24</v>
      </c>
      <c r="J13" s="3" t="s">
        <v>23</v>
      </c>
      <c r="K13" s="146"/>
      <c r="L13" s="19" t="s">
        <v>25</v>
      </c>
      <c r="M13" s="20" t="s">
        <v>31</v>
      </c>
      <c r="N13" s="136"/>
      <c r="O13" s="3" t="s">
        <v>26</v>
      </c>
    </row>
    <row r="14" spans="1:15" s="13" customFormat="1" ht="12" thickBot="1">
      <c r="A14" s="8">
        <v>1</v>
      </c>
      <c r="B14" s="21">
        <v>2</v>
      </c>
      <c r="C14" s="8">
        <v>3</v>
      </c>
      <c r="D14" s="8">
        <v>4</v>
      </c>
      <c r="E14" s="8">
        <v>5</v>
      </c>
      <c r="F14" s="8">
        <v>6</v>
      </c>
      <c r="G14" s="9">
        <v>7</v>
      </c>
      <c r="H14" s="9">
        <v>8</v>
      </c>
      <c r="I14" s="9">
        <v>9</v>
      </c>
      <c r="J14" s="9">
        <v>10</v>
      </c>
      <c r="K14" s="22">
        <v>11</v>
      </c>
      <c r="L14" s="21">
        <v>12</v>
      </c>
      <c r="M14" s="22">
        <v>13</v>
      </c>
      <c r="N14" s="9">
        <v>14</v>
      </c>
      <c r="O14" s="9">
        <v>15</v>
      </c>
    </row>
    <row r="15" spans="1:15" s="13" customFormat="1" ht="12" thickBot="1">
      <c r="A15" s="129" t="s">
        <v>27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8" customHeight="1">
      <c r="A16" s="23">
        <v>1</v>
      </c>
      <c r="B16" s="24"/>
      <c r="C16" s="25"/>
      <c r="D16" s="26"/>
      <c r="E16" s="25"/>
      <c r="F16" s="25"/>
      <c r="G16" s="25"/>
      <c r="H16" s="25"/>
      <c r="I16" s="25"/>
      <c r="J16" s="25"/>
      <c r="K16" s="27"/>
      <c r="L16" s="24"/>
      <c r="M16" s="28"/>
      <c r="N16" s="29"/>
      <c r="O16" s="29"/>
    </row>
    <row r="17" spans="1:15" ht="12.75">
      <c r="A17" s="23">
        <v>2</v>
      </c>
      <c r="B17" s="24"/>
      <c r="C17" s="25"/>
      <c r="D17" s="30"/>
      <c r="E17" s="25"/>
      <c r="F17" s="25"/>
      <c r="G17" s="25"/>
      <c r="H17" s="25"/>
      <c r="I17" s="25"/>
      <c r="J17" s="25"/>
      <c r="K17" s="27"/>
      <c r="L17" s="24"/>
      <c r="M17" s="28"/>
      <c r="N17" s="29"/>
      <c r="O17" s="29"/>
    </row>
    <row r="18" spans="1:15" ht="13.5" thickBot="1">
      <c r="A18" s="23">
        <v>3</v>
      </c>
      <c r="B18" s="31"/>
      <c r="C18" s="32"/>
      <c r="D18" s="30"/>
      <c r="E18" s="25"/>
      <c r="F18" s="25"/>
      <c r="G18" s="25"/>
      <c r="H18" s="25"/>
      <c r="I18" s="25"/>
      <c r="J18" s="25"/>
      <c r="K18" s="27"/>
      <c r="L18" s="24"/>
      <c r="M18" s="28"/>
      <c r="N18" s="29"/>
      <c r="O18" s="29"/>
    </row>
    <row r="19" spans="1:15" ht="12" thickBot="1">
      <c r="A19" s="129" t="s">
        <v>28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31" ht="18" customHeight="1">
      <c r="A20" s="23">
        <v>1</v>
      </c>
      <c r="B20" s="34"/>
      <c r="C20" s="34"/>
      <c r="D20" s="34"/>
      <c r="E20" s="33"/>
      <c r="F20" s="34"/>
      <c r="G20" s="29"/>
      <c r="H20" s="29"/>
      <c r="I20" s="25"/>
      <c r="J20" s="25"/>
      <c r="K20" s="36"/>
      <c r="L20" s="28"/>
      <c r="M20" s="38"/>
      <c r="N20" s="35"/>
      <c r="O20" s="3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ht="12">
      <c r="A21" s="23">
        <v>2</v>
      </c>
      <c r="B21" s="34"/>
      <c r="C21" s="34"/>
      <c r="D21" s="34"/>
      <c r="E21" s="33"/>
      <c r="F21" s="34"/>
      <c r="G21" s="29"/>
      <c r="H21" s="29"/>
      <c r="I21" s="25"/>
      <c r="J21" s="25"/>
      <c r="K21" s="36"/>
      <c r="L21" s="28"/>
      <c r="M21" s="28"/>
      <c r="N21" s="35"/>
      <c r="O21" s="3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ht="12.75" thickBot="1">
      <c r="A22" s="23">
        <v>3</v>
      </c>
      <c r="B22" s="34"/>
      <c r="C22" s="34"/>
      <c r="D22" s="34"/>
      <c r="E22" s="24"/>
      <c r="F22" s="34"/>
      <c r="G22" s="29"/>
      <c r="H22" s="29"/>
      <c r="I22" s="25"/>
      <c r="J22" s="25"/>
      <c r="K22" s="36"/>
      <c r="L22" s="28"/>
      <c r="M22" s="38"/>
      <c r="N22" s="29"/>
      <c r="O22" s="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ht="12" thickBot="1">
      <c r="A23" s="129" t="s">
        <v>29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ht="18" customHeight="1">
      <c r="A24" s="39">
        <v>1</v>
      </c>
      <c r="B24" s="38"/>
      <c r="C24" s="34"/>
      <c r="D24" s="34"/>
      <c r="E24" s="33"/>
      <c r="F24" s="34"/>
      <c r="G24" s="29"/>
      <c r="H24" s="29"/>
      <c r="I24" s="25"/>
      <c r="J24" s="25"/>
      <c r="K24" s="36"/>
      <c r="L24" s="24"/>
      <c r="M24" s="37"/>
      <c r="N24" s="29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ht="12">
      <c r="A25" s="39">
        <v>2</v>
      </c>
      <c r="B25" s="38"/>
      <c r="C25" s="34"/>
      <c r="D25" s="34"/>
      <c r="E25" s="33"/>
      <c r="F25" s="34"/>
      <c r="G25" s="29"/>
      <c r="H25" s="29"/>
      <c r="I25" s="25"/>
      <c r="J25" s="25"/>
      <c r="K25" s="36"/>
      <c r="L25" s="24"/>
      <c r="M25" s="37"/>
      <c r="N25" s="29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2.75" thickBot="1">
      <c r="A26" s="39">
        <v>3</v>
      </c>
      <c r="B26" s="38"/>
      <c r="C26" s="34"/>
      <c r="D26" s="34"/>
      <c r="E26" s="33"/>
      <c r="F26" s="34"/>
      <c r="G26" s="29"/>
      <c r="H26" s="29"/>
      <c r="I26" s="25"/>
      <c r="J26" s="25"/>
      <c r="K26" s="36"/>
      <c r="L26" s="24"/>
      <c r="M26" s="37"/>
      <c r="N26" s="29"/>
      <c r="O26" s="3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2" thickBot="1">
      <c r="A27" s="129" t="s">
        <v>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ht="18" customHeight="1">
      <c r="A28" s="40">
        <v>1</v>
      </c>
      <c r="B28" s="33"/>
      <c r="C28" s="34"/>
      <c r="D28" s="34"/>
      <c r="E28" s="33"/>
      <c r="F28" s="34"/>
      <c r="G28" s="29"/>
      <c r="H28" s="29"/>
      <c r="I28" s="25"/>
      <c r="J28" s="25"/>
      <c r="K28" s="36"/>
      <c r="L28" s="24"/>
      <c r="M28" s="37"/>
      <c r="N28" s="29"/>
      <c r="O28" s="3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ht="12">
      <c r="A29" s="40">
        <v>2</v>
      </c>
      <c r="B29" s="33"/>
      <c r="C29" s="34"/>
      <c r="D29" s="34"/>
      <c r="E29" s="33"/>
      <c r="F29" s="34"/>
      <c r="G29" s="29"/>
      <c r="H29" s="29"/>
      <c r="I29" s="25"/>
      <c r="J29" s="25"/>
      <c r="K29" s="36"/>
      <c r="L29" s="24"/>
      <c r="M29" s="37"/>
      <c r="N29" s="29"/>
      <c r="O29" s="3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ht="12">
      <c r="A30" s="40">
        <v>3</v>
      </c>
      <c r="B30" s="33"/>
      <c r="C30" s="34"/>
      <c r="D30" s="34"/>
      <c r="E30" s="33"/>
      <c r="F30" s="34"/>
      <c r="G30" s="29"/>
      <c r="H30" s="29"/>
      <c r="I30" s="25"/>
      <c r="J30" s="25"/>
      <c r="K30" s="36"/>
      <c r="L30" s="24"/>
      <c r="M30" s="37"/>
      <c r="N30" s="29"/>
      <c r="O30" s="3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6:131" ht="11.25"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3" spans="1:15" ht="33" customHeight="1">
      <c r="A33" s="132" t="s">
        <v>35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5">
      <c r="A34" s="10"/>
      <c r="B34" s="45"/>
      <c r="C34" s="18"/>
      <c r="D34" s="16"/>
      <c r="E34" s="15"/>
      <c r="F34" s="15"/>
      <c r="G34" s="6"/>
      <c r="H34" s="11"/>
      <c r="I34" s="5"/>
      <c r="J34" s="5"/>
      <c r="K34" s="46"/>
      <c r="L34" s="47"/>
      <c r="M34" s="48"/>
      <c r="N34" s="11"/>
      <c r="O34" s="11"/>
    </row>
  </sheetData>
  <sheetProtection/>
  <mergeCells count="35">
    <mergeCell ref="N11:N13"/>
    <mergeCell ref="O11:O12"/>
    <mergeCell ref="D12:D13"/>
    <mergeCell ref="E12:E13"/>
    <mergeCell ref="F12:G12"/>
    <mergeCell ref="A33:O33"/>
    <mergeCell ref="A15:O15"/>
    <mergeCell ref="A19:O19"/>
    <mergeCell ref="A23:O23"/>
    <mergeCell ref="A27:O27"/>
    <mergeCell ref="A11:A13"/>
    <mergeCell ref="B11:B13"/>
    <mergeCell ref="C11:C13"/>
    <mergeCell ref="D11:M11"/>
    <mergeCell ref="H12:H13"/>
    <mergeCell ref="I12:J12"/>
    <mergeCell ref="K12:K13"/>
    <mergeCell ref="L12:M12"/>
    <mergeCell ref="A5:E5"/>
    <mergeCell ref="F5:O5"/>
    <mergeCell ref="L1:O1"/>
    <mergeCell ref="A2:O2"/>
    <mergeCell ref="A3:E3"/>
    <mergeCell ref="F3:O3"/>
    <mergeCell ref="A4:E4"/>
    <mergeCell ref="F4:O4"/>
    <mergeCell ref="A9:E9"/>
    <mergeCell ref="F9:O9"/>
    <mergeCell ref="A6:E6"/>
    <mergeCell ref="A10:O10"/>
    <mergeCell ref="F6:O6"/>
    <mergeCell ref="A7:E7"/>
    <mergeCell ref="F7:O7"/>
    <mergeCell ref="A8:E8"/>
    <mergeCell ref="F8:O8"/>
  </mergeCells>
  <hyperlinks>
    <hyperlink ref="F6" r:id="rId1" display="kazenergo.omts@yandex.ru"/>
  </hyperlinks>
  <printOptions/>
  <pageMargins left="0.32" right="0.2" top="0.36" bottom="0.31" header="0.3" footer="0.3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ОМТС-Миляуша</cp:lastModifiedBy>
  <cp:lastPrinted>2018-12-28T08:06:25Z</cp:lastPrinted>
  <dcterms:created xsi:type="dcterms:W3CDTF">1996-10-08T23:32:33Z</dcterms:created>
  <dcterms:modified xsi:type="dcterms:W3CDTF">2018-12-28T11:09:12Z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